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Edición Planeta\CN_11_14_CO\"/>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9200" windowHeight="89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K45" i="2" l="1"/>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F93" i="1" s="1"/>
  <c r="G93" i="1" s="1"/>
  <c r="C92" i="1"/>
  <c r="A92" i="1"/>
  <c r="F92" i="1" s="1"/>
  <c r="G92" i="1" s="1"/>
  <c r="C91" i="1"/>
  <c r="A91" i="1"/>
  <c r="F91" i="1" s="1"/>
  <c r="G91" i="1" s="1"/>
  <c r="C90" i="1"/>
  <c r="A90" i="1"/>
  <c r="F90" i="1" s="1"/>
  <c r="G90" i="1" s="1"/>
  <c r="C89" i="1"/>
  <c r="A89" i="1"/>
  <c r="F89" i="1" s="1"/>
  <c r="G89" i="1" s="1"/>
  <c r="C88" i="1"/>
  <c r="A88" i="1"/>
  <c r="F88" i="1" s="1"/>
  <c r="G88" i="1" s="1"/>
  <c r="C87" i="1"/>
  <c r="A87" i="1"/>
  <c r="F87" i="1" s="1"/>
  <c r="G87" i="1" s="1"/>
  <c r="C86" i="1"/>
  <c r="A86" i="1"/>
  <c r="F86" i="1" s="1"/>
  <c r="G86" i="1" s="1"/>
  <c r="C85" i="1"/>
  <c r="A85" i="1"/>
  <c r="F85" i="1" s="1"/>
  <c r="G85" i="1" s="1"/>
  <c r="C84" i="1"/>
  <c r="A84" i="1"/>
  <c r="F84" i="1" s="1"/>
  <c r="G84" i="1" s="1"/>
  <c r="C83" i="1"/>
  <c r="A83" i="1"/>
  <c r="F83" i="1" s="1"/>
  <c r="G83" i="1" s="1"/>
  <c r="C82" i="1"/>
  <c r="A82" i="1"/>
  <c r="F82" i="1" s="1"/>
  <c r="G82" i="1" s="1"/>
  <c r="C81" i="1"/>
  <c r="A81" i="1"/>
  <c r="F81" i="1" s="1"/>
  <c r="G81" i="1" s="1"/>
  <c r="C80" i="1"/>
  <c r="A80" i="1"/>
  <c r="F80" i="1" s="1"/>
  <c r="G80" i="1" s="1"/>
  <c r="C79" i="1"/>
  <c r="A79" i="1"/>
  <c r="F79" i="1" s="1"/>
  <c r="G79" i="1" s="1"/>
  <c r="C78" i="1"/>
  <c r="A78" i="1"/>
  <c r="F78" i="1" s="1"/>
  <c r="G78" i="1" s="1"/>
  <c r="C77" i="1"/>
  <c r="A77" i="1"/>
  <c r="F77" i="1" s="1"/>
  <c r="G77" i="1" s="1"/>
  <c r="C76" i="1"/>
  <c r="A76" i="1"/>
  <c r="F76" i="1" s="1"/>
  <c r="G76" i="1" s="1"/>
  <c r="C75" i="1"/>
  <c r="A75" i="1"/>
  <c r="F75" i="1" s="1"/>
  <c r="G75" i="1" s="1"/>
  <c r="C74" i="1"/>
  <c r="A74" i="1"/>
  <c r="F74" i="1" s="1"/>
  <c r="G74" i="1" s="1"/>
  <c r="C73" i="1"/>
  <c r="A73" i="1"/>
  <c r="F73" i="1" s="1"/>
  <c r="G73" i="1" s="1"/>
  <c r="C72" i="1"/>
  <c r="A72" i="1"/>
  <c r="F72" i="1" s="1"/>
  <c r="G72" i="1" s="1"/>
  <c r="C71" i="1"/>
  <c r="A71" i="1"/>
  <c r="F71" i="1" s="1"/>
  <c r="G71" i="1" s="1"/>
  <c r="C70" i="1"/>
  <c r="A70" i="1"/>
  <c r="F70" i="1" s="1"/>
  <c r="G70" i="1" s="1"/>
  <c r="C69" i="1"/>
  <c r="A69" i="1"/>
  <c r="F69" i="1" s="1"/>
  <c r="G69" i="1" s="1"/>
  <c r="C68" i="1"/>
  <c r="A68" i="1"/>
  <c r="F68" i="1" s="1"/>
  <c r="G68" i="1" s="1"/>
  <c r="C67" i="1"/>
  <c r="A67" i="1"/>
  <c r="F67" i="1" s="1"/>
  <c r="G67" i="1" s="1"/>
  <c r="C66" i="1"/>
  <c r="A66" i="1"/>
  <c r="F66" i="1" s="1"/>
  <c r="G66" i="1" s="1"/>
  <c r="C65" i="1"/>
  <c r="A65" i="1"/>
  <c r="F65" i="1" s="1"/>
  <c r="G65" i="1" s="1"/>
  <c r="C64" i="1"/>
  <c r="A64" i="1"/>
  <c r="F64" i="1" s="1"/>
  <c r="G64" i="1" s="1"/>
  <c r="C63" i="1"/>
  <c r="A63" i="1"/>
  <c r="F63" i="1" s="1"/>
  <c r="G63" i="1" s="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H93" i="1" l="1"/>
  <c r="H92" i="1"/>
  <c r="H91" i="1"/>
  <c r="H90" i="1"/>
  <c r="H89" i="1"/>
  <c r="H88" i="1"/>
  <c r="H87" i="1"/>
  <c r="H86" i="1"/>
  <c r="H85" i="1"/>
  <c r="H84" i="1"/>
  <c r="H83" i="1"/>
  <c r="H82" i="1"/>
  <c r="H81" i="1"/>
  <c r="H80" i="1"/>
  <c r="H79" i="1"/>
  <c r="H78" i="1"/>
  <c r="H77" i="1"/>
  <c r="H76" i="1"/>
  <c r="H75" i="1"/>
  <c r="H74" i="1"/>
  <c r="H73" i="1"/>
  <c r="H72" i="1"/>
  <c r="H71" i="1"/>
  <c r="H70" i="1"/>
  <c r="H69" i="1"/>
  <c r="H68" i="1"/>
  <c r="H67" i="1"/>
  <c r="H66" i="1"/>
  <c r="H65" i="1"/>
  <c r="H64" i="1"/>
  <c r="H63" i="1"/>
  <c r="H12" i="1"/>
  <c r="H11" i="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H20" i="1" l="1"/>
  <c r="F20" i="1"/>
  <c r="G20" i="1" s="1"/>
  <c r="A21" i="1"/>
  <c r="F21" i="1" l="1"/>
  <c r="G21" i="1" s="1"/>
  <c r="H21" i="1"/>
  <c r="A22" i="1"/>
  <c r="H22" i="1" l="1"/>
  <c r="F22" i="1"/>
  <c r="G22" i="1" s="1"/>
  <c r="A23" i="1"/>
  <c r="F23" i="1" l="1"/>
  <c r="G23" i="1" s="1"/>
  <c r="H23" i="1"/>
  <c r="A24" i="1"/>
  <c r="H24" i="1" l="1"/>
  <c r="F24" i="1"/>
  <c r="G24" i="1" s="1"/>
  <c r="A25" i="1"/>
  <c r="F25" i="1" l="1"/>
  <c r="G25" i="1" s="1"/>
  <c r="H25" i="1"/>
  <c r="A26" i="1"/>
  <c r="H26" i="1" l="1"/>
  <c r="F26" i="1"/>
  <c r="G26" i="1" s="1"/>
  <c r="A27" i="1"/>
  <c r="F27" i="1" l="1"/>
  <c r="G27" i="1" s="1"/>
  <c r="H27" i="1"/>
  <c r="A28" i="1"/>
  <c r="H28" i="1" l="1"/>
  <c r="F28" i="1"/>
  <c r="G28" i="1" s="1"/>
  <c r="A29" i="1"/>
  <c r="F29" i="1" l="1"/>
  <c r="G29" i="1" s="1"/>
  <c r="H29" i="1"/>
  <c r="A30" i="1"/>
  <c r="H30" i="1" l="1"/>
  <c r="F30" i="1"/>
  <c r="G30" i="1" s="1"/>
  <c r="A31" i="1"/>
  <c r="F31" i="1" l="1"/>
  <c r="G31" i="1" s="1"/>
  <c r="H31" i="1"/>
  <c r="A32" i="1"/>
  <c r="F32" i="1" l="1"/>
  <c r="G32" i="1" s="1"/>
  <c r="H32" i="1"/>
  <c r="A33" i="1"/>
  <c r="F33" i="1" l="1"/>
  <c r="G33" i="1" s="1"/>
  <c r="H33" i="1"/>
  <c r="A34" i="1"/>
  <c r="H34" i="1" l="1"/>
  <c r="F34" i="1"/>
  <c r="G34" i="1" s="1"/>
  <c r="A35" i="1"/>
  <c r="F35" i="1" l="1"/>
  <c r="G35" i="1" s="1"/>
  <c r="H35" i="1"/>
  <c r="A36" i="1"/>
  <c r="H36" i="1" l="1"/>
  <c r="F36" i="1"/>
  <c r="G36" i="1" s="1"/>
  <c r="A37" i="1"/>
  <c r="F37" i="1" l="1"/>
  <c r="G37" i="1" s="1"/>
  <c r="H37" i="1"/>
  <c r="A38" i="1"/>
  <c r="H38" i="1" l="1"/>
  <c r="F38" i="1"/>
  <c r="G38" i="1" s="1"/>
  <c r="A39" i="1"/>
  <c r="F39" i="1" l="1"/>
  <c r="G39" i="1" s="1"/>
  <c r="H39" i="1"/>
  <c r="A40" i="1"/>
  <c r="H40" i="1" l="1"/>
  <c r="F40" i="1"/>
  <c r="G40" i="1" s="1"/>
  <c r="A41" i="1"/>
  <c r="F41" i="1" l="1"/>
  <c r="G41" i="1" s="1"/>
  <c r="H41" i="1"/>
  <c r="A42" i="1"/>
  <c r="H42" i="1" l="1"/>
  <c r="F42" i="1"/>
  <c r="G42" i="1" s="1"/>
  <c r="A43" i="1"/>
  <c r="F43" i="1" l="1"/>
  <c r="G43" i="1" s="1"/>
  <c r="H43" i="1"/>
  <c r="A44" i="1"/>
  <c r="H44" i="1" l="1"/>
  <c r="F44" i="1"/>
  <c r="G44" i="1" s="1"/>
  <c r="A45" i="1"/>
  <c r="F45" i="1" l="1"/>
  <c r="G45" i="1" s="1"/>
  <c r="H45" i="1"/>
  <c r="A46" i="1"/>
  <c r="H46" i="1" l="1"/>
  <c r="F46" i="1"/>
  <c r="G46" i="1" s="1"/>
  <c r="A47" i="1"/>
  <c r="F47" i="1" l="1"/>
  <c r="G47" i="1" s="1"/>
  <c r="H47" i="1"/>
  <c r="A48" i="1"/>
  <c r="F48" i="1" l="1"/>
  <c r="G48" i="1" s="1"/>
  <c r="H48" i="1"/>
  <c r="A49" i="1"/>
  <c r="F49" i="1" l="1"/>
  <c r="G49" i="1" s="1"/>
  <c r="H49" i="1"/>
  <c r="A50" i="1"/>
  <c r="H50" i="1" l="1"/>
  <c r="F50" i="1"/>
  <c r="G50" i="1" s="1"/>
  <c r="A51" i="1"/>
  <c r="F51" i="1" l="1"/>
  <c r="G51" i="1" s="1"/>
  <c r="H51" i="1"/>
  <c r="A52" i="1"/>
  <c r="H52" i="1" l="1"/>
  <c r="F52" i="1"/>
  <c r="G52" i="1" s="1"/>
  <c r="A53" i="1"/>
  <c r="F53" i="1" l="1"/>
  <c r="G53" i="1" s="1"/>
  <c r="H53" i="1"/>
  <c r="A54" i="1"/>
  <c r="F54" i="1" l="1"/>
  <c r="G54" i="1" s="1"/>
  <c r="H54" i="1"/>
  <c r="A55" i="1"/>
  <c r="H55" i="1" l="1"/>
  <c r="F55" i="1"/>
  <c r="G55" i="1" s="1"/>
  <c r="A56" i="1"/>
  <c r="F56" i="1" l="1"/>
  <c r="G56" i="1" s="1"/>
  <c r="H56" i="1"/>
  <c r="A57" i="1"/>
  <c r="H57" i="1" l="1"/>
  <c r="F57" i="1"/>
  <c r="G57" i="1" s="1"/>
  <c r="A58" i="1"/>
  <c r="F58" i="1" l="1"/>
  <c r="G58" i="1" s="1"/>
  <c r="H58" i="1"/>
  <c r="A59" i="1"/>
  <c r="H59" i="1" l="1"/>
  <c r="F59" i="1"/>
  <c r="G59" i="1" s="1"/>
  <c r="A60" i="1"/>
  <c r="F60" i="1" l="1"/>
  <c r="G60" i="1" s="1"/>
  <c r="H60" i="1"/>
  <c r="A61" i="1"/>
  <c r="H61" i="1" l="1"/>
  <c r="F61" i="1"/>
  <c r="G61" i="1" s="1"/>
  <c r="A62" i="1"/>
  <c r="F62" i="1" l="1"/>
  <c r="G62" i="1" s="1"/>
  <c r="H62" i="1"/>
</calcChain>
</file>

<file path=xl/sharedStrings.xml><?xml version="1.0" encoding="utf-8"?>
<sst xmlns="http://schemas.openxmlformats.org/spreadsheetml/2006/main" count="698" uniqueCount="206">
  <si>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</si>
  <si>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</si>
  <si>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</si>
  <si>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</si>
  <si>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</si>
  <si>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</si>
  <si>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</si>
  <si>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</si>
  <si>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</si>
  <si>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</si>
  <si>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</si>
  <si>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</si>
  <si>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</si>
  <si>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</si>
  <si>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</si>
  <si>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</si>
  <si>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</si>
  <si>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</si>
  <si>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</si>
  <si>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</si>
  <si>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</si>
  <si>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</si>
  <si>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</si>
  <si>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</si>
  <si>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</si>
  <si>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</si>
  <si>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</si>
  <si>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</si>
  <si>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</si>
  <si>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</si>
  <si>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</si>
  <si>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</si>
  <si>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</si>
  <si>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</si>
  <si>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</si>
  <si>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</si>
  <si>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</si>
  <si>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</si>
  <si>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</si>
  <si>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</si>
  <si>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</si>
  <si>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</si>
  <si>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</si>
  <si>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</si>
  <si>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</si>
  <si>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</si>
  <si>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</si>
  <si>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</si>
  <si>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</si>
  <si>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</si>
  <si>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</si>
  <si>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</si>
  <si>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</si>
  <si>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</si>
  <si>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</si>
  <si>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</si>
  <si>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</si>
  <si>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</si>
  <si>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</si>
  <si>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</si>
  <si>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</si>
  <si>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</si>
  <si>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</si>
  <si>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</si>
  <si>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</si>
  <si>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</si>
  <si>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</si>
  <si>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</si>
  <si>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</si>
  <si>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</si>
  <si>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</si>
  <si>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</si>
  <si>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</si>
  <si>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</si>
  <si>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</si>
  <si>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</si>
  <si>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</si>
  <si>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</si>
  <si>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</si>
  <si>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</si>
  <si>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</si>
  <si>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</si>
  <si>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</si>
  <si>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</si>
  <si>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</si>
  <si>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</si>
  <si>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</si>
  <si>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</si>
  <si>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</si>
  <si>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</si>
  <si>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</si>
  <si>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</si>
  <si>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</si>
  <si>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</si>
  <si>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</si>
  <si>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</si>
  <si>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</si>
  <si>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</si>
  <si>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</si>
  <si>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</si>
  <si>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</si>
  <si>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</si>
  <si>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</si>
  <si>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</si>
  <si>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</si>
  <si>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</si>
  <si>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</si>
  <si>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</si>
  <si>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</si>
  <si>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</si>
  <si>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</si>
  <si>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</si>
  <si>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</si>
  <si>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</si>
  <si>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</si>
  <si>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</si>
  <si>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</si>
  <si>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</si>
  <si>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</si>
  <si>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</si>
  <si>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</si>
  <si>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</si>
  <si>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</si>
  <si>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</si>
  <si>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</si>
  <si>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</si>
  <si>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</si>
  <si>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</si>
  <si>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</si>
  <si>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</si>
  <si>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</si>
  <si>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</si>
  <si>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</si>
  <si>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</si>
  <si>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</si>
  <si>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</si>
  <si>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</si>
  <si>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</si>
  <si>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</si>
  <si>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</si>
  <si>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</si>
  <si>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</si>
  <si>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</si>
  <si>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</si>
  <si>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</si>
  <si>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</si>
  <si>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</si>
  <si>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</si>
  <si>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</si>
  <si>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</si>
  <si>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</si>
  <si>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</si>
  <si>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</si>
  <si>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</si>
  <si>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</si>
  <si>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</si>
  <si>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</si>
  <si>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</si>
  <si>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</si>
  <si>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</si>
  <si>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</si>
  <si>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</si>
  <si>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</si>
  <si>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</si>
  <si>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</si>
  <si>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</si>
  <si>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</si>
  <si>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</si>
  <si>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</si>
  <si>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</si>
  <si>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</si>
  <si>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</si>
  <si>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</si>
  <si>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</si>
  <si>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</si>
  <si>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</si>
  <si>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</si>
  <si>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</si>
  <si>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</si>
  <si>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</si>
  <si>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</si>
  <si>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</si>
  <si>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</si>
  <si>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</si>
  <si>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</si>
  <si>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</si>
  <si>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</si>
  <si>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reacciones químicas de los compuestos orgánicos</t>
  </si>
  <si>
    <t>Lyz Marcela Bernal Gómez</t>
  </si>
  <si>
    <t>Código shutterstock 30840634</t>
  </si>
  <si>
    <t>Cuaderno de Estudio</t>
  </si>
  <si>
    <t>Fotografía</t>
  </si>
  <si>
    <t xml:space="preserve">Ver descripción y observaciones </t>
  </si>
  <si>
    <t>Ilustración</t>
  </si>
  <si>
    <t>Realizar ilustración igual a la imagen guía. Manejar colores de acuerdo a la maqueta</t>
  </si>
  <si>
    <t>Realizar tabla igual a la imagen guía. Manejar colores de acuerdo a la maqueta</t>
  </si>
  <si>
    <t>Realizar tabla igual a la imagen guía. Manejar colores de acuerdo a la maqueta. En CL por favor la ele en baja (Cl)</t>
  </si>
  <si>
    <t>Código shutterstock 263009330</t>
  </si>
  <si>
    <t xml:space="preserve">Realizar ilustración igual a la imagen guía. Manejar colores de acuerdo a la maqueta. Lo que se encuentra debajo de la flecha H2SO4 (2 y 4 en subíndices) </t>
  </si>
  <si>
    <t>CN_11_14_CO</t>
  </si>
  <si>
    <t xml:space="preserve"> </t>
  </si>
  <si>
    <t xml:space="preserve">Realizar ilustración igual a la imagen guía. Manejar colores de acuerdo a la maqueta. Lo signos que se encuentran dentro de las circuferencias dejarlos en diferentecolor </t>
  </si>
  <si>
    <t xml:space="preserve">Realizar ilustración igual a la imagen guía. Manejar colores de acuerdo a la maqueta. Lo signos que se encuentran dentro de las circuferencias dejarlos en diferente color </t>
  </si>
  <si>
    <t xml:space="preserve">Realizar ilustración igual a la imagen guía. Manejar colores de acuerdo a la maqueta. </t>
  </si>
  <si>
    <t>Realizar ilustración igual a la imagen guía. Manejar colores de acuerdo a la maqueta. Los nombres que se encuentran debajo son: Aldehído, Ácido carboxílico, Etanal, Ácido etanoico (ácido acético)</t>
  </si>
  <si>
    <t>Realizar ilustración igual a la imagen guía. Manejar colores de acuerdo a la maqueta. Lo que se encuentra encima de las flechas LiAlH4 (4 subíndice) y NaBH4 (4 subíndice)</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</si>
</sst>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8">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9" Type="http://schemas.openxmlformats.org/officeDocument/2006/relationships/image" Target="../media/image41.png"/><Relationship Id="rId21" Type="http://schemas.openxmlformats.org/officeDocument/2006/relationships/image" Target="../media/image23.png"/><Relationship Id="rId34" Type="http://schemas.openxmlformats.org/officeDocument/2006/relationships/image" Target="../media/image36.png"/><Relationship Id="rId42" Type="http://schemas.openxmlformats.org/officeDocument/2006/relationships/image" Target="../media/image44.png"/><Relationship Id="rId47" Type="http://schemas.openxmlformats.org/officeDocument/2006/relationships/image" Target="../media/image49.png"/><Relationship Id="rId50" Type="http://schemas.openxmlformats.org/officeDocument/2006/relationships/image" Target="../media/image52.png"/><Relationship Id="rId55" Type="http://schemas.openxmlformats.org/officeDocument/2006/relationships/image" Target="../media/image57.png"/><Relationship Id="rId63" Type="http://schemas.openxmlformats.org/officeDocument/2006/relationships/image" Target="../media/image65.png"/><Relationship Id="rId68" Type="http://schemas.openxmlformats.org/officeDocument/2006/relationships/image" Target="../media/image70.png"/><Relationship Id="rId76" Type="http://schemas.openxmlformats.org/officeDocument/2006/relationships/image" Target="../media/image78.png"/><Relationship Id="rId7" Type="http://schemas.openxmlformats.org/officeDocument/2006/relationships/image" Target="../media/image9.jpeg"/><Relationship Id="rId71" Type="http://schemas.openxmlformats.org/officeDocument/2006/relationships/image" Target="../media/image73.png"/><Relationship Id="rId2" Type="http://schemas.openxmlformats.org/officeDocument/2006/relationships/image" Target="../media/image4.png"/><Relationship Id="rId16" Type="http://schemas.openxmlformats.org/officeDocument/2006/relationships/image" Target="../media/image18.png"/><Relationship Id="rId29" Type="http://schemas.openxmlformats.org/officeDocument/2006/relationships/image" Target="../media/image31.png"/><Relationship Id="rId11" Type="http://schemas.openxmlformats.org/officeDocument/2006/relationships/image" Target="../media/image13.png"/><Relationship Id="rId24" Type="http://schemas.openxmlformats.org/officeDocument/2006/relationships/image" Target="../media/image26.png"/><Relationship Id="rId32" Type="http://schemas.openxmlformats.org/officeDocument/2006/relationships/image" Target="../media/image34.png"/><Relationship Id="rId37" Type="http://schemas.openxmlformats.org/officeDocument/2006/relationships/image" Target="../media/image39.png"/><Relationship Id="rId40" Type="http://schemas.openxmlformats.org/officeDocument/2006/relationships/image" Target="../media/image42.png"/><Relationship Id="rId45" Type="http://schemas.openxmlformats.org/officeDocument/2006/relationships/image" Target="../media/image47.png"/><Relationship Id="rId53" Type="http://schemas.openxmlformats.org/officeDocument/2006/relationships/image" Target="../media/image55.png"/><Relationship Id="rId58" Type="http://schemas.openxmlformats.org/officeDocument/2006/relationships/image" Target="../media/image60.png"/><Relationship Id="rId66" Type="http://schemas.openxmlformats.org/officeDocument/2006/relationships/image" Target="../media/image68.png"/><Relationship Id="rId74" Type="http://schemas.openxmlformats.org/officeDocument/2006/relationships/image" Target="../media/image76.png"/><Relationship Id="rId79" Type="http://schemas.openxmlformats.org/officeDocument/2006/relationships/image" Target="../media/image81.png"/><Relationship Id="rId5" Type="http://schemas.openxmlformats.org/officeDocument/2006/relationships/image" Target="../media/image7.png"/><Relationship Id="rId61" Type="http://schemas.openxmlformats.org/officeDocument/2006/relationships/image" Target="../media/image63.png"/><Relationship Id="rId82" Type="http://schemas.openxmlformats.org/officeDocument/2006/relationships/image" Target="../media/image84.png"/><Relationship Id="rId10" Type="http://schemas.openxmlformats.org/officeDocument/2006/relationships/image" Target="../media/image12.png"/><Relationship Id="rId19" Type="http://schemas.openxmlformats.org/officeDocument/2006/relationships/image" Target="../media/image21.png"/><Relationship Id="rId31" Type="http://schemas.openxmlformats.org/officeDocument/2006/relationships/image" Target="../media/image33.png"/><Relationship Id="rId44" Type="http://schemas.openxmlformats.org/officeDocument/2006/relationships/image" Target="../media/image46.png"/><Relationship Id="rId52" Type="http://schemas.openxmlformats.org/officeDocument/2006/relationships/image" Target="../media/image54.png"/><Relationship Id="rId60" Type="http://schemas.openxmlformats.org/officeDocument/2006/relationships/image" Target="../media/image62.png"/><Relationship Id="rId65" Type="http://schemas.openxmlformats.org/officeDocument/2006/relationships/image" Target="../media/image67.png"/><Relationship Id="rId73" Type="http://schemas.openxmlformats.org/officeDocument/2006/relationships/image" Target="../media/image75.png"/><Relationship Id="rId78" Type="http://schemas.openxmlformats.org/officeDocument/2006/relationships/image" Target="../media/image80.png"/><Relationship Id="rId81" Type="http://schemas.openxmlformats.org/officeDocument/2006/relationships/image" Target="../media/image83.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7.png"/><Relationship Id="rId43" Type="http://schemas.openxmlformats.org/officeDocument/2006/relationships/image" Target="../media/image45.png"/><Relationship Id="rId48" Type="http://schemas.openxmlformats.org/officeDocument/2006/relationships/image" Target="../media/image50.png"/><Relationship Id="rId56" Type="http://schemas.openxmlformats.org/officeDocument/2006/relationships/image" Target="../media/image58.png"/><Relationship Id="rId64" Type="http://schemas.openxmlformats.org/officeDocument/2006/relationships/image" Target="../media/image66.png"/><Relationship Id="rId69" Type="http://schemas.openxmlformats.org/officeDocument/2006/relationships/image" Target="../media/image71.png"/><Relationship Id="rId77" Type="http://schemas.openxmlformats.org/officeDocument/2006/relationships/image" Target="../media/image79.png"/><Relationship Id="rId8" Type="http://schemas.openxmlformats.org/officeDocument/2006/relationships/image" Target="../media/image10.png"/><Relationship Id="rId51" Type="http://schemas.openxmlformats.org/officeDocument/2006/relationships/image" Target="../media/image53.png"/><Relationship Id="rId72" Type="http://schemas.openxmlformats.org/officeDocument/2006/relationships/image" Target="../media/image74.png"/><Relationship Id="rId80" Type="http://schemas.openxmlformats.org/officeDocument/2006/relationships/image" Target="../media/image82.png"/><Relationship Id="rId3" Type="http://schemas.openxmlformats.org/officeDocument/2006/relationships/image" Target="../media/image5.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33" Type="http://schemas.openxmlformats.org/officeDocument/2006/relationships/image" Target="../media/image35.png"/><Relationship Id="rId38" Type="http://schemas.openxmlformats.org/officeDocument/2006/relationships/image" Target="../media/image40.png"/><Relationship Id="rId46" Type="http://schemas.openxmlformats.org/officeDocument/2006/relationships/image" Target="../media/image48.png"/><Relationship Id="rId59" Type="http://schemas.openxmlformats.org/officeDocument/2006/relationships/image" Target="../media/image61.png"/><Relationship Id="rId67" Type="http://schemas.openxmlformats.org/officeDocument/2006/relationships/image" Target="../media/image69.png"/><Relationship Id="rId20" Type="http://schemas.openxmlformats.org/officeDocument/2006/relationships/image" Target="../media/image22.png"/><Relationship Id="rId41" Type="http://schemas.openxmlformats.org/officeDocument/2006/relationships/image" Target="../media/image43.png"/><Relationship Id="rId54" Type="http://schemas.openxmlformats.org/officeDocument/2006/relationships/image" Target="../media/image56.png"/><Relationship Id="rId62" Type="http://schemas.openxmlformats.org/officeDocument/2006/relationships/image" Target="../media/image64.png"/><Relationship Id="rId70" Type="http://schemas.openxmlformats.org/officeDocument/2006/relationships/image" Target="../media/image72.png"/><Relationship Id="rId75" Type="http://schemas.openxmlformats.org/officeDocument/2006/relationships/image" Target="../media/image77.png"/><Relationship Id="rId1" Type="http://schemas.openxmlformats.org/officeDocument/2006/relationships/image" Target="../media/image3.jpeg"/><Relationship Id="rId6" Type="http://schemas.openxmlformats.org/officeDocument/2006/relationships/image" Target="../media/image8.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8.png"/><Relationship Id="rId49" Type="http://schemas.openxmlformats.org/officeDocument/2006/relationships/image" Target="../media/image51.png"/><Relationship Id="rId57" Type="http://schemas.openxmlformats.org/officeDocument/2006/relationships/image" Target="../media/image59.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563563</xdr:colOff>
      <xdr:row>9</xdr:row>
      <xdr:rowOff>87312</xdr:rowOff>
    </xdr:from>
    <xdr:to>
      <xdr:col>9</xdr:col>
      <xdr:colOff>1539874</xdr:colOff>
      <xdr:row>9</xdr:row>
      <xdr:rowOff>960437</xdr:rowOff>
    </xdr:to>
    <xdr:pic>
      <xdr:nvPicPr>
        <xdr:cNvPr id="2" name="Imagen 1" descr="http://thumb9.shutterstock.com/display_pic_with_logo/328987/328987,1243232996,2/stock-photo-small-thermite-explosion-30840634.jpg"/>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79563" y="2206625"/>
          <a:ext cx="976311" cy="873125"/>
        </a:xfrm>
        <a:prstGeom prst="rect">
          <a:avLst/>
        </a:prstGeom>
        <a:noFill/>
        <a:ln>
          <a:noFill/>
        </a:ln>
      </xdr:spPr>
    </xdr:pic>
    <xdr:clientData/>
  </xdr:twoCellAnchor>
  <xdr:twoCellAnchor editAs="oneCell">
    <xdr:from>
      <xdr:col>9</xdr:col>
      <xdr:colOff>95250</xdr:colOff>
      <xdr:row>9</xdr:row>
      <xdr:rowOff>1016000</xdr:rowOff>
    </xdr:from>
    <xdr:to>
      <xdr:col>9</xdr:col>
      <xdr:colOff>2513965</xdr:colOff>
      <xdr:row>10</xdr:row>
      <xdr:rowOff>1003300</xdr:rowOff>
    </xdr:to>
    <xdr:pic>
      <xdr:nvPicPr>
        <xdr:cNvPr id="3" name="Imagen 2"/>
        <xdr:cNvPicPr/>
      </xdr:nvPicPr>
      <xdr:blipFill rotWithShape="1">
        <a:blip xmlns:r="http://schemas.openxmlformats.org/officeDocument/2006/relationships" r:embed="rId2"/>
        <a:srcRect l="54141" t="47092" r="23286" b="42342"/>
        <a:stretch/>
      </xdr:blipFill>
      <xdr:spPr bwMode="auto">
        <a:xfrm>
          <a:off x="13811250" y="3135313"/>
          <a:ext cx="2418715" cy="10191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11</xdr:row>
      <xdr:rowOff>111125</xdr:rowOff>
    </xdr:from>
    <xdr:to>
      <xdr:col>9</xdr:col>
      <xdr:colOff>2420938</xdr:colOff>
      <xdr:row>11</xdr:row>
      <xdr:rowOff>833437</xdr:rowOff>
    </xdr:to>
    <xdr:pic>
      <xdr:nvPicPr>
        <xdr:cNvPr id="4" name="Imagen 3"/>
        <xdr:cNvPicPr/>
      </xdr:nvPicPr>
      <xdr:blipFill rotWithShape="1">
        <a:blip xmlns:r="http://schemas.openxmlformats.org/officeDocument/2006/relationships" r:embed="rId3"/>
        <a:srcRect l="54651" t="54941" r="19042" b="33286"/>
        <a:stretch/>
      </xdr:blipFill>
      <xdr:spPr bwMode="auto">
        <a:xfrm>
          <a:off x="13858875" y="4389438"/>
          <a:ext cx="2278063" cy="72231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79375</xdr:colOff>
      <xdr:row>12</xdr:row>
      <xdr:rowOff>79375</xdr:rowOff>
    </xdr:from>
    <xdr:to>
      <xdr:col>9</xdr:col>
      <xdr:colOff>3187700</xdr:colOff>
      <xdr:row>12</xdr:row>
      <xdr:rowOff>1136650</xdr:rowOff>
    </xdr:to>
    <xdr:pic>
      <xdr:nvPicPr>
        <xdr:cNvPr id="5" name="Imagen 4"/>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795375" y="5310188"/>
          <a:ext cx="3108325" cy="1057275"/>
        </a:xfrm>
        <a:prstGeom prst="rect">
          <a:avLst/>
        </a:prstGeom>
        <a:noFill/>
        <a:ln>
          <a:noFill/>
        </a:ln>
      </xdr:spPr>
    </xdr:pic>
    <xdr:clientData/>
  </xdr:twoCellAnchor>
  <xdr:twoCellAnchor editAs="oneCell">
    <xdr:from>
      <xdr:col>9</xdr:col>
      <xdr:colOff>15875</xdr:colOff>
      <xdr:row>12</xdr:row>
      <xdr:rowOff>1031874</xdr:rowOff>
    </xdr:from>
    <xdr:to>
      <xdr:col>9</xdr:col>
      <xdr:colOff>3436938</xdr:colOff>
      <xdr:row>13</xdr:row>
      <xdr:rowOff>1477962</xdr:rowOff>
    </xdr:to>
    <xdr:pic>
      <xdr:nvPicPr>
        <xdr:cNvPr id="7" name="Imagen 6"/>
        <xdr:cNvPicPr/>
      </xdr:nvPicPr>
      <xdr:blipFill rotWithShape="1">
        <a:blip xmlns:r="http://schemas.openxmlformats.org/officeDocument/2006/relationships" r:embed="rId5"/>
        <a:srcRect l="4559" t="25035" r="12185" b="16784"/>
        <a:stretch/>
      </xdr:blipFill>
      <xdr:spPr bwMode="auto">
        <a:xfrm>
          <a:off x="13731875" y="6262687"/>
          <a:ext cx="3421063" cy="16287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55563</xdr:colOff>
      <xdr:row>14</xdr:row>
      <xdr:rowOff>79375</xdr:rowOff>
    </xdr:from>
    <xdr:to>
      <xdr:col>9</xdr:col>
      <xdr:colOff>3436938</xdr:colOff>
      <xdr:row>14</xdr:row>
      <xdr:rowOff>1435735</xdr:rowOff>
    </xdr:to>
    <xdr:pic>
      <xdr:nvPicPr>
        <xdr:cNvPr id="8" name="Imagen 7"/>
        <xdr:cNvPicPr/>
      </xdr:nvPicPr>
      <xdr:blipFill rotWithShape="1">
        <a:blip xmlns:r="http://schemas.openxmlformats.org/officeDocument/2006/relationships" r:embed="rId6"/>
        <a:srcRect l="3476" t="21870" r="11781" b="30111"/>
        <a:stretch/>
      </xdr:blipFill>
      <xdr:spPr bwMode="auto">
        <a:xfrm>
          <a:off x="13771563" y="8008938"/>
          <a:ext cx="3381375" cy="135636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726281</xdr:colOff>
      <xdr:row>15</xdr:row>
      <xdr:rowOff>126999</xdr:rowOff>
    </xdr:from>
    <xdr:to>
      <xdr:col>9</xdr:col>
      <xdr:colOff>2277903</xdr:colOff>
      <xdr:row>15</xdr:row>
      <xdr:rowOff>1287462</xdr:rowOff>
    </xdr:to>
    <xdr:pic>
      <xdr:nvPicPr>
        <xdr:cNvPr id="9" name="Imagen 8" descr="http://thumb1.shutterstock.com/display_pic_with_logo/2259785/263009330/stock-photo-chemist-is-analyzing-sample-in-laboratory-room-263009330.jpg"/>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418469" y="9616280"/>
          <a:ext cx="1551622" cy="1160463"/>
        </a:xfrm>
        <a:prstGeom prst="rect">
          <a:avLst/>
        </a:prstGeom>
        <a:noFill/>
        <a:ln>
          <a:noFill/>
        </a:ln>
      </xdr:spPr>
    </xdr:pic>
    <xdr:clientData/>
  </xdr:twoCellAnchor>
  <xdr:twoCellAnchor editAs="oneCell">
    <xdr:from>
      <xdr:col>9</xdr:col>
      <xdr:colOff>194468</xdr:colOff>
      <xdr:row>16</xdr:row>
      <xdr:rowOff>79373</xdr:rowOff>
    </xdr:from>
    <xdr:to>
      <xdr:col>9</xdr:col>
      <xdr:colOff>2996405</xdr:colOff>
      <xdr:row>16</xdr:row>
      <xdr:rowOff>1504156</xdr:rowOff>
    </xdr:to>
    <xdr:pic>
      <xdr:nvPicPr>
        <xdr:cNvPr id="10" name="Imagen 9"/>
        <xdr:cNvPicPr/>
      </xdr:nvPicPr>
      <xdr:blipFill rotWithShape="1">
        <a:blip xmlns:r="http://schemas.openxmlformats.org/officeDocument/2006/relationships" r:embed="rId8"/>
        <a:srcRect l="53802" t="42866" r="18363" b="22721"/>
        <a:stretch/>
      </xdr:blipFill>
      <xdr:spPr bwMode="auto">
        <a:xfrm>
          <a:off x="13886656" y="11056936"/>
          <a:ext cx="2801937" cy="142478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476250</xdr:colOff>
      <xdr:row>17</xdr:row>
      <xdr:rowOff>39687</xdr:rowOff>
    </xdr:from>
    <xdr:to>
      <xdr:col>9</xdr:col>
      <xdr:colOff>2198688</xdr:colOff>
      <xdr:row>17</xdr:row>
      <xdr:rowOff>1436688</xdr:rowOff>
    </xdr:to>
    <xdr:pic>
      <xdr:nvPicPr>
        <xdr:cNvPr id="11" name="Imagen 10"/>
        <xdr:cNvPicPr/>
      </xdr:nvPicPr>
      <xdr:blipFill rotWithShape="1">
        <a:blip xmlns:r="http://schemas.openxmlformats.org/officeDocument/2006/relationships" r:embed="rId9"/>
        <a:srcRect l="53802" t="35318" r="20061" b="26344"/>
        <a:stretch/>
      </xdr:blipFill>
      <xdr:spPr bwMode="auto">
        <a:xfrm>
          <a:off x="14192250" y="12565062"/>
          <a:ext cx="1722438" cy="139700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238124</xdr:colOff>
      <xdr:row>18</xdr:row>
      <xdr:rowOff>95249</xdr:rowOff>
    </xdr:from>
    <xdr:to>
      <xdr:col>9</xdr:col>
      <xdr:colOff>3214688</xdr:colOff>
      <xdr:row>18</xdr:row>
      <xdr:rowOff>1476374</xdr:rowOff>
    </xdr:to>
    <xdr:pic>
      <xdr:nvPicPr>
        <xdr:cNvPr id="12" name="Imagen 11"/>
        <xdr:cNvPicPr/>
      </xdr:nvPicPr>
      <xdr:blipFill rotWithShape="1">
        <a:blip xmlns:r="http://schemas.openxmlformats.org/officeDocument/2006/relationships" r:embed="rId10"/>
        <a:srcRect l="47861" t="39545" r="21589" b="26645"/>
        <a:stretch/>
      </xdr:blipFill>
      <xdr:spPr bwMode="auto">
        <a:xfrm>
          <a:off x="13954124" y="14089062"/>
          <a:ext cx="2976564" cy="13811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454601</xdr:colOff>
      <xdr:row>19</xdr:row>
      <xdr:rowOff>103909</xdr:rowOff>
    </xdr:from>
    <xdr:to>
      <xdr:col>9</xdr:col>
      <xdr:colOff>2649680</xdr:colOff>
      <xdr:row>19</xdr:row>
      <xdr:rowOff>1740477</xdr:rowOff>
    </xdr:to>
    <xdr:pic>
      <xdr:nvPicPr>
        <xdr:cNvPr id="13" name="Imagen 12"/>
        <xdr:cNvPicPr/>
      </xdr:nvPicPr>
      <xdr:blipFill rotWithShape="1">
        <a:blip xmlns:r="http://schemas.openxmlformats.org/officeDocument/2006/relationships" r:embed="rId11"/>
        <a:srcRect l="44806" t="34112" r="20231" b="17590"/>
        <a:stretch/>
      </xdr:blipFill>
      <xdr:spPr bwMode="auto">
        <a:xfrm>
          <a:off x="14161942" y="15603682"/>
          <a:ext cx="2195079" cy="163656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285750</xdr:colOff>
      <xdr:row>20</xdr:row>
      <xdr:rowOff>77932</xdr:rowOff>
    </xdr:from>
    <xdr:to>
      <xdr:col>9</xdr:col>
      <xdr:colOff>2303318</xdr:colOff>
      <xdr:row>20</xdr:row>
      <xdr:rowOff>1775113</xdr:rowOff>
    </xdr:to>
    <xdr:pic>
      <xdr:nvPicPr>
        <xdr:cNvPr id="14" name="Imagen 13"/>
        <xdr:cNvPicPr/>
      </xdr:nvPicPr>
      <xdr:blipFill rotWithShape="1">
        <a:blip xmlns:r="http://schemas.openxmlformats.org/officeDocument/2006/relationships" r:embed="rId12"/>
        <a:srcRect l="45824" t="29282" r="25832" b="25136"/>
        <a:stretch/>
      </xdr:blipFill>
      <xdr:spPr bwMode="auto">
        <a:xfrm>
          <a:off x="13993091" y="17482705"/>
          <a:ext cx="2017568" cy="169718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355023</xdr:colOff>
      <xdr:row>20</xdr:row>
      <xdr:rowOff>1792432</xdr:rowOff>
    </xdr:from>
    <xdr:to>
      <xdr:col>9</xdr:col>
      <xdr:colOff>2050473</xdr:colOff>
      <xdr:row>21</xdr:row>
      <xdr:rowOff>1364673</xdr:rowOff>
    </xdr:to>
    <xdr:pic>
      <xdr:nvPicPr>
        <xdr:cNvPr id="15" name="Imagen 14"/>
        <xdr:cNvPicPr/>
      </xdr:nvPicPr>
      <xdr:blipFill rotWithShape="1">
        <a:blip xmlns:r="http://schemas.openxmlformats.org/officeDocument/2006/relationships" r:embed="rId13"/>
        <a:srcRect l="45824" t="42866" r="23965" b="13061"/>
        <a:stretch/>
      </xdr:blipFill>
      <xdr:spPr bwMode="auto">
        <a:xfrm>
          <a:off x="14062364" y="19197205"/>
          <a:ext cx="1695450" cy="13906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181841</xdr:colOff>
      <xdr:row>22</xdr:row>
      <xdr:rowOff>34635</xdr:rowOff>
    </xdr:from>
    <xdr:to>
      <xdr:col>9</xdr:col>
      <xdr:colOff>3489614</xdr:colOff>
      <xdr:row>22</xdr:row>
      <xdr:rowOff>1619248</xdr:rowOff>
    </xdr:to>
    <xdr:pic>
      <xdr:nvPicPr>
        <xdr:cNvPr id="16" name="Imagen 15"/>
        <xdr:cNvPicPr/>
      </xdr:nvPicPr>
      <xdr:blipFill rotWithShape="1">
        <a:blip xmlns:r="http://schemas.openxmlformats.org/officeDocument/2006/relationships" r:embed="rId14"/>
        <a:srcRect l="49729" t="40753" r="20230" b="29664"/>
        <a:stretch/>
      </xdr:blipFill>
      <xdr:spPr bwMode="auto">
        <a:xfrm>
          <a:off x="13889182" y="20677908"/>
          <a:ext cx="3307773" cy="158461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515025</xdr:colOff>
      <xdr:row>23</xdr:row>
      <xdr:rowOff>62827</xdr:rowOff>
    </xdr:from>
    <xdr:to>
      <xdr:col>9</xdr:col>
      <xdr:colOff>2629575</xdr:colOff>
      <xdr:row>23</xdr:row>
      <xdr:rowOff>2603886</xdr:rowOff>
    </xdr:to>
    <xdr:pic>
      <xdr:nvPicPr>
        <xdr:cNvPr id="17" name="Imagen 16"/>
        <xdr:cNvPicPr/>
      </xdr:nvPicPr>
      <xdr:blipFill rotWithShape="1">
        <a:blip xmlns:r="http://schemas.openxmlformats.org/officeDocument/2006/relationships" r:embed="rId15"/>
        <a:srcRect l="37848" t="5735" r="24474" b="13967"/>
        <a:stretch/>
      </xdr:blipFill>
      <xdr:spPr bwMode="auto">
        <a:xfrm>
          <a:off x="14220442" y="22488910"/>
          <a:ext cx="2114550" cy="254105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0</xdr:colOff>
      <xdr:row>24</xdr:row>
      <xdr:rowOff>0</xdr:rowOff>
    </xdr:from>
    <xdr:to>
      <xdr:col>9</xdr:col>
      <xdr:colOff>3397250</xdr:colOff>
      <xdr:row>24</xdr:row>
      <xdr:rowOff>1862667</xdr:rowOff>
    </xdr:to>
    <xdr:pic>
      <xdr:nvPicPr>
        <xdr:cNvPr id="18" name="Imagen 17"/>
        <xdr:cNvPicPr/>
      </xdr:nvPicPr>
      <xdr:blipFill rotWithShape="1">
        <a:blip xmlns:r="http://schemas.openxmlformats.org/officeDocument/2006/relationships" r:embed="rId16"/>
        <a:srcRect l="46164" t="32300" r="18364" b="21514"/>
        <a:stretch/>
      </xdr:blipFill>
      <xdr:spPr bwMode="auto">
        <a:xfrm>
          <a:off x="13705417" y="25241250"/>
          <a:ext cx="3397250" cy="186266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222250</xdr:colOff>
      <xdr:row>25</xdr:row>
      <xdr:rowOff>179917</xdr:rowOff>
    </xdr:from>
    <xdr:to>
      <xdr:col>9</xdr:col>
      <xdr:colOff>4841875</xdr:colOff>
      <xdr:row>25</xdr:row>
      <xdr:rowOff>2093172</xdr:rowOff>
    </xdr:to>
    <xdr:pic>
      <xdr:nvPicPr>
        <xdr:cNvPr id="19" name="Imagen 18"/>
        <xdr:cNvPicPr/>
      </xdr:nvPicPr>
      <xdr:blipFill rotWithShape="1">
        <a:blip xmlns:r="http://schemas.openxmlformats.org/officeDocument/2006/relationships" r:embed="rId17"/>
        <a:srcRect l="26902" t="24534" r="26659" b="40297"/>
        <a:stretch/>
      </xdr:blipFill>
      <xdr:spPr bwMode="auto">
        <a:xfrm>
          <a:off x="13927667" y="27326167"/>
          <a:ext cx="4619625" cy="1913255"/>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9</xdr:col>
          <xdr:colOff>409575</xdr:colOff>
          <xdr:row>26</xdr:row>
          <xdr:rowOff>180975</xdr:rowOff>
        </xdr:from>
        <xdr:to>
          <xdr:col>9</xdr:col>
          <xdr:colOff>4619625</xdr:colOff>
          <xdr:row>26</xdr:row>
          <xdr:rowOff>2657475</xdr:rowOff>
        </xdr:to>
        <xdr:sp macro="" textlink="">
          <xdr:nvSpPr>
            <xdr:cNvPr id="2055" name="Object 7" hidden="1">
              <a:extLst>
                <a:ext uri="{63B3BB69-23CF-44E3-9099-C40C66FF867C}">
                  <a14:compatExt spid="_x0000_s205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228600</xdr:colOff>
          <xdr:row>26</xdr:row>
          <xdr:rowOff>2790825</xdr:rowOff>
        </xdr:from>
        <xdr:to>
          <xdr:col>9</xdr:col>
          <xdr:colOff>3943350</xdr:colOff>
          <xdr:row>27</xdr:row>
          <xdr:rowOff>2219325</xdr:rowOff>
        </xdr:to>
        <xdr:sp macro="" textlink="">
          <xdr:nvSpPr>
            <xdr:cNvPr id="2056" name="Object 8" hidden="1">
              <a:extLst>
                <a:ext uri="{63B3BB69-23CF-44E3-9099-C40C66FF867C}">
                  <a14:compatExt spid="_x0000_s205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465665</xdr:colOff>
      <xdr:row>28</xdr:row>
      <xdr:rowOff>42333</xdr:rowOff>
    </xdr:from>
    <xdr:to>
      <xdr:col>9</xdr:col>
      <xdr:colOff>4222748</xdr:colOff>
      <xdr:row>28</xdr:row>
      <xdr:rowOff>1841500</xdr:rowOff>
    </xdr:to>
    <xdr:pic>
      <xdr:nvPicPr>
        <xdr:cNvPr id="22" name="Imagen 21"/>
        <xdr:cNvPicPr/>
      </xdr:nvPicPr>
      <xdr:blipFill rotWithShape="1">
        <a:blip xmlns:r="http://schemas.openxmlformats.org/officeDocument/2006/relationships" r:embed="rId18"/>
        <a:srcRect l="47861" t="42262" r="21589" b="32683"/>
        <a:stretch/>
      </xdr:blipFill>
      <xdr:spPr bwMode="auto">
        <a:xfrm>
          <a:off x="14171082" y="34903833"/>
          <a:ext cx="3757083" cy="179916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444500</xdr:colOff>
      <xdr:row>29</xdr:row>
      <xdr:rowOff>105833</xdr:rowOff>
    </xdr:from>
    <xdr:to>
      <xdr:col>9</xdr:col>
      <xdr:colOff>4064000</xdr:colOff>
      <xdr:row>29</xdr:row>
      <xdr:rowOff>1693333</xdr:rowOff>
    </xdr:to>
    <xdr:pic>
      <xdr:nvPicPr>
        <xdr:cNvPr id="23" name="Imagen 22"/>
        <xdr:cNvPicPr/>
      </xdr:nvPicPr>
      <xdr:blipFill rotWithShape="1">
        <a:blip xmlns:r="http://schemas.openxmlformats.org/officeDocument/2006/relationships" r:embed="rId19"/>
        <a:srcRect l="46334" t="55545" r="19891" b="14268"/>
        <a:stretch/>
      </xdr:blipFill>
      <xdr:spPr bwMode="auto">
        <a:xfrm>
          <a:off x="14149917" y="37041666"/>
          <a:ext cx="3619500" cy="1587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243416</xdr:colOff>
      <xdr:row>29</xdr:row>
      <xdr:rowOff>1735667</xdr:rowOff>
    </xdr:from>
    <xdr:to>
      <xdr:col>9</xdr:col>
      <xdr:colOff>4451562</xdr:colOff>
      <xdr:row>30</xdr:row>
      <xdr:rowOff>1845098</xdr:rowOff>
    </xdr:to>
    <xdr:pic>
      <xdr:nvPicPr>
        <xdr:cNvPr id="24" name="Imagen 23"/>
        <xdr:cNvPicPr/>
      </xdr:nvPicPr>
      <xdr:blipFill rotWithShape="1">
        <a:blip xmlns:r="http://schemas.openxmlformats.org/officeDocument/2006/relationships" r:embed="rId20"/>
        <a:srcRect l="29923" t="25685" r="26963" b="36514"/>
        <a:stretch/>
      </xdr:blipFill>
      <xdr:spPr bwMode="auto">
        <a:xfrm>
          <a:off x="13948833" y="38671500"/>
          <a:ext cx="4208146" cy="190859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137584</xdr:colOff>
      <xdr:row>31</xdr:row>
      <xdr:rowOff>10583</xdr:rowOff>
    </xdr:from>
    <xdr:to>
      <xdr:col>9</xdr:col>
      <xdr:colOff>4878494</xdr:colOff>
      <xdr:row>31</xdr:row>
      <xdr:rowOff>1977178</xdr:rowOff>
    </xdr:to>
    <xdr:pic>
      <xdr:nvPicPr>
        <xdr:cNvPr id="25" name="Imagen 24"/>
        <xdr:cNvPicPr/>
      </xdr:nvPicPr>
      <xdr:blipFill rotWithShape="1">
        <a:blip xmlns:r="http://schemas.openxmlformats.org/officeDocument/2006/relationships" r:embed="rId21"/>
        <a:srcRect l="26863" t="20105" r="26291" b="45328"/>
        <a:stretch/>
      </xdr:blipFill>
      <xdr:spPr bwMode="auto">
        <a:xfrm>
          <a:off x="13843001" y="40640000"/>
          <a:ext cx="4740910" cy="196659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497416</xdr:colOff>
      <xdr:row>32</xdr:row>
      <xdr:rowOff>0</xdr:rowOff>
    </xdr:from>
    <xdr:to>
      <xdr:col>9</xdr:col>
      <xdr:colOff>4466166</xdr:colOff>
      <xdr:row>32</xdr:row>
      <xdr:rowOff>1905000</xdr:rowOff>
    </xdr:to>
    <xdr:pic>
      <xdr:nvPicPr>
        <xdr:cNvPr id="26" name="Imagen 25"/>
        <xdr:cNvPicPr/>
      </xdr:nvPicPr>
      <xdr:blipFill rotWithShape="1">
        <a:blip xmlns:r="http://schemas.openxmlformats.org/officeDocument/2006/relationships" r:embed="rId22"/>
        <a:srcRect l="47522" t="42564" r="17855" b="23325"/>
        <a:stretch/>
      </xdr:blipFill>
      <xdr:spPr bwMode="auto">
        <a:xfrm>
          <a:off x="14202833" y="42682583"/>
          <a:ext cx="3968750" cy="1905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254000</xdr:colOff>
      <xdr:row>33</xdr:row>
      <xdr:rowOff>127000</xdr:rowOff>
    </xdr:from>
    <xdr:to>
      <xdr:col>9</xdr:col>
      <xdr:colOff>4232275</xdr:colOff>
      <xdr:row>33</xdr:row>
      <xdr:rowOff>2580005</xdr:rowOff>
    </xdr:to>
    <xdr:pic>
      <xdr:nvPicPr>
        <xdr:cNvPr id="27" name="Imagen 26"/>
        <xdr:cNvPicPr/>
      </xdr:nvPicPr>
      <xdr:blipFill rotWithShape="1">
        <a:blip xmlns:r="http://schemas.openxmlformats.org/officeDocument/2006/relationships" r:embed="rId23"/>
        <a:srcRect l="28532" t="22129" r="27286" b="29406"/>
        <a:stretch/>
      </xdr:blipFill>
      <xdr:spPr bwMode="auto">
        <a:xfrm>
          <a:off x="13959417" y="44841583"/>
          <a:ext cx="3978275" cy="245300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391584</xdr:colOff>
      <xdr:row>34</xdr:row>
      <xdr:rowOff>158750</xdr:rowOff>
    </xdr:from>
    <xdr:to>
      <xdr:col>9</xdr:col>
      <xdr:colOff>4642274</xdr:colOff>
      <xdr:row>34</xdr:row>
      <xdr:rowOff>2628900</xdr:rowOff>
    </xdr:to>
    <xdr:pic>
      <xdr:nvPicPr>
        <xdr:cNvPr id="28" name="Imagen 27"/>
        <xdr:cNvPicPr/>
      </xdr:nvPicPr>
      <xdr:blipFill rotWithShape="1">
        <a:blip xmlns:r="http://schemas.openxmlformats.org/officeDocument/2006/relationships" r:embed="rId24"/>
        <a:srcRect l="27586" t="21363" r="26831" b="31520"/>
        <a:stretch/>
      </xdr:blipFill>
      <xdr:spPr bwMode="auto">
        <a:xfrm>
          <a:off x="14097001" y="47699083"/>
          <a:ext cx="4250690" cy="24701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296333</xdr:colOff>
      <xdr:row>35</xdr:row>
      <xdr:rowOff>21166</xdr:rowOff>
    </xdr:from>
    <xdr:to>
      <xdr:col>9</xdr:col>
      <xdr:colOff>4595918</xdr:colOff>
      <xdr:row>35</xdr:row>
      <xdr:rowOff>1519131</xdr:rowOff>
    </xdr:to>
    <xdr:pic>
      <xdr:nvPicPr>
        <xdr:cNvPr id="29" name="Imagen 28"/>
        <xdr:cNvPicPr/>
      </xdr:nvPicPr>
      <xdr:blipFill rotWithShape="1">
        <a:blip xmlns:r="http://schemas.openxmlformats.org/officeDocument/2006/relationships" r:embed="rId25"/>
        <a:srcRect l="30313" t="21850" r="27649" b="45609"/>
        <a:stretch/>
      </xdr:blipFill>
      <xdr:spPr bwMode="auto">
        <a:xfrm>
          <a:off x="14001750" y="50376666"/>
          <a:ext cx="4299585" cy="14979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486832</xdr:colOff>
      <xdr:row>36</xdr:row>
      <xdr:rowOff>222250</xdr:rowOff>
    </xdr:from>
    <xdr:to>
      <xdr:col>9</xdr:col>
      <xdr:colOff>4243915</xdr:colOff>
      <xdr:row>36</xdr:row>
      <xdr:rowOff>1873250</xdr:rowOff>
    </xdr:to>
    <xdr:pic>
      <xdr:nvPicPr>
        <xdr:cNvPr id="31" name="Imagen 30"/>
        <xdr:cNvPicPr/>
      </xdr:nvPicPr>
      <xdr:blipFill rotWithShape="1">
        <a:blip xmlns:r="http://schemas.openxmlformats.org/officeDocument/2006/relationships" r:embed="rId26"/>
        <a:srcRect l="45994" t="41658" r="20062" b="39626"/>
        <a:stretch/>
      </xdr:blipFill>
      <xdr:spPr bwMode="auto">
        <a:xfrm>
          <a:off x="14192249" y="52387500"/>
          <a:ext cx="3757083" cy="1651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465666</xdr:colOff>
      <xdr:row>37</xdr:row>
      <xdr:rowOff>190500</xdr:rowOff>
    </xdr:from>
    <xdr:to>
      <xdr:col>9</xdr:col>
      <xdr:colOff>4095750</xdr:colOff>
      <xdr:row>37</xdr:row>
      <xdr:rowOff>2159000</xdr:rowOff>
    </xdr:to>
    <xdr:pic>
      <xdr:nvPicPr>
        <xdr:cNvPr id="32" name="Imagen 31"/>
        <xdr:cNvPicPr/>
      </xdr:nvPicPr>
      <xdr:blipFill rotWithShape="1">
        <a:blip xmlns:r="http://schemas.openxmlformats.org/officeDocument/2006/relationships" r:embed="rId27"/>
        <a:srcRect l="53632" t="41960" r="18195" b="17287"/>
        <a:stretch/>
      </xdr:blipFill>
      <xdr:spPr bwMode="auto">
        <a:xfrm>
          <a:off x="14171083" y="54408917"/>
          <a:ext cx="3630084" cy="1968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211666</xdr:colOff>
      <xdr:row>38</xdr:row>
      <xdr:rowOff>105834</xdr:rowOff>
    </xdr:from>
    <xdr:to>
      <xdr:col>9</xdr:col>
      <xdr:colOff>3940968</xdr:colOff>
      <xdr:row>38</xdr:row>
      <xdr:rowOff>3345656</xdr:rowOff>
    </xdr:to>
    <xdr:pic>
      <xdr:nvPicPr>
        <xdr:cNvPr id="33" name="Imagen 32"/>
        <xdr:cNvPicPr/>
      </xdr:nvPicPr>
      <xdr:blipFill rotWithShape="1">
        <a:blip xmlns:r="http://schemas.openxmlformats.org/officeDocument/2006/relationships" r:embed="rId28"/>
        <a:srcRect l="37509" t="7245" r="27698" b="11250"/>
        <a:stretch/>
      </xdr:blipFill>
      <xdr:spPr bwMode="auto">
        <a:xfrm>
          <a:off x="13903854" y="56553365"/>
          <a:ext cx="3729302" cy="323982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130968</xdr:colOff>
      <xdr:row>38</xdr:row>
      <xdr:rowOff>3452812</xdr:rowOff>
    </xdr:from>
    <xdr:to>
      <xdr:col>9</xdr:col>
      <xdr:colOff>4405788</xdr:colOff>
      <xdr:row>39</xdr:row>
      <xdr:rowOff>2631280</xdr:rowOff>
    </xdr:to>
    <xdr:pic>
      <xdr:nvPicPr>
        <xdr:cNvPr id="34" name="Imagen 33"/>
        <xdr:cNvPicPr/>
      </xdr:nvPicPr>
      <xdr:blipFill rotWithShape="1">
        <a:blip xmlns:r="http://schemas.openxmlformats.org/officeDocument/2006/relationships" r:embed="rId29"/>
        <a:srcRect l="29492" t="28648" r="26558" b="33472"/>
        <a:stretch/>
      </xdr:blipFill>
      <xdr:spPr bwMode="auto">
        <a:xfrm>
          <a:off x="13823156" y="59900343"/>
          <a:ext cx="4274820" cy="263128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285750</xdr:colOff>
      <xdr:row>40</xdr:row>
      <xdr:rowOff>23812</xdr:rowOff>
    </xdr:from>
    <xdr:to>
      <xdr:col>9</xdr:col>
      <xdr:colOff>4691062</xdr:colOff>
      <xdr:row>40</xdr:row>
      <xdr:rowOff>2333623</xdr:rowOff>
    </xdr:to>
    <xdr:pic>
      <xdr:nvPicPr>
        <xdr:cNvPr id="36" name="Imagen 35"/>
        <xdr:cNvPicPr/>
      </xdr:nvPicPr>
      <xdr:blipFill rotWithShape="1">
        <a:blip xmlns:r="http://schemas.openxmlformats.org/officeDocument/2006/relationships" r:embed="rId30"/>
        <a:srcRect l="28395" t="25735" r="26284" b="35905"/>
        <a:stretch/>
      </xdr:blipFill>
      <xdr:spPr bwMode="auto">
        <a:xfrm>
          <a:off x="13977938" y="63055500"/>
          <a:ext cx="4405312" cy="230981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107156</xdr:colOff>
      <xdr:row>41</xdr:row>
      <xdr:rowOff>47624</xdr:rowOff>
    </xdr:from>
    <xdr:to>
      <xdr:col>9</xdr:col>
      <xdr:colOff>4321967</xdr:colOff>
      <xdr:row>41</xdr:row>
      <xdr:rowOff>2405063</xdr:rowOff>
    </xdr:to>
    <xdr:pic>
      <xdr:nvPicPr>
        <xdr:cNvPr id="37" name="Imagen 36"/>
        <xdr:cNvPicPr/>
      </xdr:nvPicPr>
      <xdr:blipFill rotWithShape="1">
        <a:blip xmlns:r="http://schemas.openxmlformats.org/officeDocument/2006/relationships" r:embed="rId31"/>
        <a:srcRect l="48031" t="37130" r="17855" b="32683"/>
        <a:stretch/>
      </xdr:blipFill>
      <xdr:spPr bwMode="auto">
        <a:xfrm>
          <a:off x="13799344" y="65543905"/>
          <a:ext cx="4214811" cy="235743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107156</xdr:colOff>
      <xdr:row>42</xdr:row>
      <xdr:rowOff>142875</xdr:rowOff>
    </xdr:from>
    <xdr:to>
      <xdr:col>9</xdr:col>
      <xdr:colOff>4792186</xdr:colOff>
      <xdr:row>42</xdr:row>
      <xdr:rowOff>847725</xdr:rowOff>
    </xdr:to>
    <xdr:pic>
      <xdr:nvPicPr>
        <xdr:cNvPr id="38" name="Imagen 37"/>
        <xdr:cNvPicPr/>
      </xdr:nvPicPr>
      <xdr:blipFill rotWithShape="1">
        <a:blip xmlns:r="http://schemas.openxmlformats.org/officeDocument/2006/relationships" r:embed="rId32"/>
        <a:srcRect l="19783" t="24723" r="19800" b="59113"/>
        <a:stretch/>
      </xdr:blipFill>
      <xdr:spPr bwMode="auto">
        <a:xfrm>
          <a:off x="13799344" y="68365688"/>
          <a:ext cx="4685030" cy="704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130968</xdr:colOff>
      <xdr:row>43</xdr:row>
      <xdr:rowOff>71438</xdr:rowOff>
    </xdr:from>
    <xdr:to>
      <xdr:col>9</xdr:col>
      <xdr:colOff>3833811</xdr:colOff>
      <xdr:row>43</xdr:row>
      <xdr:rowOff>1357312</xdr:rowOff>
    </xdr:to>
    <xdr:pic>
      <xdr:nvPicPr>
        <xdr:cNvPr id="39" name="Imagen 38"/>
        <xdr:cNvPicPr/>
      </xdr:nvPicPr>
      <xdr:blipFill rotWithShape="1">
        <a:blip xmlns:r="http://schemas.openxmlformats.org/officeDocument/2006/relationships" r:embed="rId33"/>
        <a:srcRect l="48371" t="58865" r="19722" b="27853"/>
        <a:stretch/>
      </xdr:blipFill>
      <xdr:spPr bwMode="auto">
        <a:xfrm>
          <a:off x="13823156" y="69651563"/>
          <a:ext cx="3702843" cy="12858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44</xdr:row>
      <xdr:rowOff>214312</xdr:rowOff>
    </xdr:from>
    <xdr:to>
      <xdr:col>9</xdr:col>
      <xdr:colOff>4405312</xdr:colOff>
      <xdr:row>44</xdr:row>
      <xdr:rowOff>1523999</xdr:rowOff>
    </xdr:to>
    <xdr:pic>
      <xdr:nvPicPr>
        <xdr:cNvPr id="40" name="Imagen 39"/>
        <xdr:cNvPicPr/>
      </xdr:nvPicPr>
      <xdr:blipFill rotWithShape="1">
        <a:blip xmlns:r="http://schemas.openxmlformats.org/officeDocument/2006/relationships" r:embed="rId34"/>
        <a:srcRect l="46673" t="36526" r="19552" b="36909"/>
        <a:stretch/>
      </xdr:blipFill>
      <xdr:spPr bwMode="auto">
        <a:xfrm>
          <a:off x="13835063" y="71556562"/>
          <a:ext cx="4262437" cy="130968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154781</xdr:colOff>
      <xdr:row>45</xdr:row>
      <xdr:rowOff>130968</xdr:rowOff>
    </xdr:from>
    <xdr:to>
      <xdr:col>9</xdr:col>
      <xdr:colOff>4742021</xdr:colOff>
      <xdr:row>45</xdr:row>
      <xdr:rowOff>1712118</xdr:rowOff>
    </xdr:to>
    <xdr:pic>
      <xdr:nvPicPr>
        <xdr:cNvPr id="41" name="Imagen 40"/>
        <xdr:cNvPicPr/>
      </xdr:nvPicPr>
      <xdr:blipFill rotWithShape="1">
        <a:blip xmlns:r="http://schemas.openxmlformats.org/officeDocument/2006/relationships" r:embed="rId35"/>
        <a:srcRect l="24327" t="25198" r="20602" b="41046"/>
        <a:stretch/>
      </xdr:blipFill>
      <xdr:spPr bwMode="auto">
        <a:xfrm>
          <a:off x="13846969" y="73151999"/>
          <a:ext cx="4587240" cy="15811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47625</xdr:colOff>
      <xdr:row>46</xdr:row>
      <xdr:rowOff>59531</xdr:rowOff>
    </xdr:from>
    <xdr:to>
      <xdr:col>9</xdr:col>
      <xdr:colOff>3976687</xdr:colOff>
      <xdr:row>46</xdr:row>
      <xdr:rowOff>1988342</xdr:rowOff>
    </xdr:to>
    <xdr:pic>
      <xdr:nvPicPr>
        <xdr:cNvPr id="42" name="Imagen 41"/>
        <xdr:cNvPicPr/>
      </xdr:nvPicPr>
      <xdr:blipFill rotWithShape="1">
        <a:blip xmlns:r="http://schemas.openxmlformats.org/officeDocument/2006/relationships" r:embed="rId36"/>
        <a:srcRect l="47013" t="40451" r="18194" b="21815"/>
        <a:stretch/>
      </xdr:blipFill>
      <xdr:spPr bwMode="auto">
        <a:xfrm>
          <a:off x="13739813" y="74854594"/>
          <a:ext cx="3929062" cy="192881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214313</xdr:colOff>
      <xdr:row>47</xdr:row>
      <xdr:rowOff>47625</xdr:rowOff>
    </xdr:from>
    <xdr:to>
      <xdr:col>9</xdr:col>
      <xdr:colOff>4571999</xdr:colOff>
      <xdr:row>47</xdr:row>
      <xdr:rowOff>2286000</xdr:rowOff>
    </xdr:to>
    <xdr:pic>
      <xdr:nvPicPr>
        <xdr:cNvPr id="43" name="Imagen 42"/>
        <xdr:cNvPicPr/>
      </xdr:nvPicPr>
      <xdr:blipFill rotWithShape="1">
        <a:blip xmlns:r="http://schemas.openxmlformats.org/officeDocument/2006/relationships" r:embed="rId37"/>
        <a:srcRect l="47352" t="57054" r="22098" b="20909"/>
        <a:stretch/>
      </xdr:blipFill>
      <xdr:spPr bwMode="auto">
        <a:xfrm>
          <a:off x="13906501" y="77009625"/>
          <a:ext cx="4357686" cy="22383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166687</xdr:colOff>
      <xdr:row>48</xdr:row>
      <xdr:rowOff>23812</xdr:rowOff>
    </xdr:from>
    <xdr:to>
      <xdr:col>9</xdr:col>
      <xdr:colOff>3750468</xdr:colOff>
      <xdr:row>49</xdr:row>
      <xdr:rowOff>-1</xdr:rowOff>
    </xdr:to>
    <xdr:pic>
      <xdr:nvPicPr>
        <xdr:cNvPr id="44" name="Imagen 43"/>
        <xdr:cNvPicPr/>
      </xdr:nvPicPr>
      <xdr:blipFill rotWithShape="1">
        <a:blip xmlns:r="http://schemas.openxmlformats.org/officeDocument/2006/relationships" r:embed="rId38"/>
        <a:srcRect l="46673" t="32602" r="20231" b="9740"/>
        <a:stretch/>
      </xdr:blipFill>
      <xdr:spPr bwMode="auto">
        <a:xfrm>
          <a:off x="13858875" y="79533750"/>
          <a:ext cx="3583781" cy="264318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178594</xdr:colOff>
      <xdr:row>49</xdr:row>
      <xdr:rowOff>47625</xdr:rowOff>
    </xdr:from>
    <xdr:to>
      <xdr:col>9</xdr:col>
      <xdr:colOff>4202906</xdr:colOff>
      <xdr:row>49</xdr:row>
      <xdr:rowOff>2071687</xdr:rowOff>
    </xdr:to>
    <xdr:pic>
      <xdr:nvPicPr>
        <xdr:cNvPr id="45" name="Imagen 44"/>
        <xdr:cNvPicPr/>
      </xdr:nvPicPr>
      <xdr:blipFill rotWithShape="1">
        <a:blip xmlns:r="http://schemas.openxmlformats.org/officeDocument/2006/relationships" r:embed="rId39"/>
        <a:srcRect l="46164" t="52224" r="21249" b="20306"/>
        <a:stretch/>
      </xdr:blipFill>
      <xdr:spPr bwMode="auto">
        <a:xfrm>
          <a:off x="13870782" y="82224563"/>
          <a:ext cx="4024312" cy="202406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261937</xdr:colOff>
      <xdr:row>50</xdr:row>
      <xdr:rowOff>83344</xdr:rowOff>
    </xdr:from>
    <xdr:to>
      <xdr:col>9</xdr:col>
      <xdr:colOff>4476749</xdr:colOff>
      <xdr:row>50</xdr:row>
      <xdr:rowOff>1797844</xdr:rowOff>
    </xdr:to>
    <xdr:pic>
      <xdr:nvPicPr>
        <xdr:cNvPr id="46" name="Imagen 45"/>
        <xdr:cNvPicPr/>
      </xdr:nvPicPr>
      <xdr:blipFill rotWithShape="1">
        <a:blip xmlns:r="http://schemas.openxmlformats.org/officeDocument/2006/relationships" r:embed="rId40"/>
        <a:srcRect l="45486" t="38036" r="28038" b="35399"/>
        <a:stretch/>
      </xdr:blipFill>
      <xdr:spPr bwMode="auto">
        <a:xfrm>
          <a:off x="13954125" y="84486750"/>
          <a:ext cx="4214812" cy="1714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309562</xdr:colOff>
      <xdr:row>51</xdr:row>
      <xdr:rowOff>142875</xdr:rowOff>
    </xdr:from>
    <xdr:to>
      <xdr:col>9</xdr:col>
      <xdr:colOff>4024311</xdr:colOff>
      <xdr:row>51</xdr:row>
      <xdr:rowOff>2155031</xdr:rowOff>
    </xdr:to>
    <xdr:pic>
      <xdr:nvPicPr>
        <xdr:cNvPr id="47" name="Imagen 46"/>
        <xdr:cNvPicPr/>
      </xdr:nvPicPr>
      <xdr:blipFill rotWithShape="1">
        <a:blip xmlns:r="http://schemas.openxmlformats.org/officeDocument/2006/relationships" r:embed="rId41"/>
        <a:srcRect l="46843" t="42866" r="27359" b="29362"/>
        <a:stretch/>
      </xdr:blipFill>
      <xdr:spPr bwMode="auto">
        <a:xfrm>
          <a:off x="14001750" y="86498906"/>
          <a:ext cx="3714749" cy="201215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190499</xdr:colOff>
      <xdr:row>52</xdr:row>
      <xdr:rowOff>250031</xdr:rowOff>
    </xdr:from>
    <xdr:to>
      <xdr:col>9</xdr:col>
      <xdr:colOff>4750592</xdr:colOff>
      <xdr:row>52</xdr:row>
      <xdr:rowOff>2464592</xdr:rowOff>
    </xdr:to>
    <xdr:pic>
      <xdr:nvPicPr>
        <xdr:cNvPr id="48" name="Imagen 47"/>
        <xdr:cNvPicPr/>
      </xdr:nvPicPr>
      <xdr:blipFill rotWithShape="1">
        <a:blip xmlns:r="http://schemas.openxmlformats.org/officeDocument/2006/relationships" r:embed="rId42"/>
        <a:srcRect l="44976" t="50413" r="19213" b="23626"/>
        <a:stretch/>
      </xdr:blipFill>
      <xdr:spPr bwMode="auto">
        <a:xfrm>
          <a:off x="13882687" y="89154000"/>
          <a:ext cx="4560093" cy="221456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380999</xdr:colOff>
      <xdr:row>53</xdr:row>
      <xdr:rowOff>380999</xdr:rowOff>
    </xdr:from>
    <xdr:to>
      <xdr:col>9</xdr:col>
      <xdr:colOff>4750592</xdr:colOff>
      <xdr:row>53</xdr:row>
      <xdr:rowOff>2750342</xdr:rowOff>
    </xdr:to>
    <xdr:pic>
      <xdr:nvPicPr>
        <xdr:cNvPr id="49" name="Imagen 48"/>
        <xdr:cNvPicPr/>
      </xdr:nvPicPr>
      <xdr:blipFill rotWithShape="1">
        <a:blip xmlns:r="http://schemas.openxmlformats.org/officeDocument/2006/relationships" r:embed="rId43"/>
        <a:srcRect l="47522" t="51620" r="18194" b="25438"/>
        <a:stretch/>
      </xdr:blipFill>
      <xdr:spPr bwMode="auto">
        <a:xfrm>
          <a:off x="14073187" y="91904343"/>
          <a:ext cx="4369593" cy="236934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130968</xdr:colOff>
      <xdr:row>54</xdr:row>
      <xdr:rowOff>83344</xdr:rowOff>
    </xdr:from>
    <xdr:to>
      <xdr:col>9</xdr:col>
      <xdr:colOff>4036218</xdr:colOff>
      <xdr:row>54</xdr:row>
      <xdr:rowOff>2702718</xdr:rowOff>
    </xdr:to>
    <xdr:pic>
      <xdr:nvPicPr>
        <xdr:cNvPr id="50" name="Imagen 49"/>
        <xdr:cNvPicPr/>
      </xdr:nvPicPr>
      <xdr:blipFill rotWithShape="1">
        <a:blip xmlns:r="http://schemas.openxmlformats.org/officeDocument/2006/relationships" r:embed="rId44"/>
        <a:srcRect l="29537" t="25042" r="28005" b="29298"/>
        <a:stretch/>
      </xdr:blipFill>
      <xdr:spPr bwMode="auto">
        <a:xfrm>
          <a:off x="13823156" y="94702313"/>
          <a:ext cx="3905250" cy="26193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392906</xdr:colOff>
      <xdr:row>55</xdr:row>
      <xdr:rowOff>23813</xdr:rowOff>
    </xdr:from>
    <xdr:to>
      <xdr:col>9</xdr:col>
      <xdr:colOff>4667249</xdr:colOff>
      <xdr:row>55</xdr:row>
      <xdr:rowOff>2500313</xdr:rowOff>
    </xdr:to>
    <xdr:pic>
      <xdr:nvPicPr>
        <xdr:cNvPr id="51" name="Imagen 50"/>
        <xdr:cNvPicPr/>
      </xdr:nvPicPr>
      <xdr:blipFill rotWithShape="1">
        <a:blip xmlns:r="http://schemas.openxmlformats.org/officeDocument/2006/relationships" r:embed="rId45"/>
        <a:srcRect l="42091" t="37734" r="34487" b="22721"/>
        <a:stretch/>
      </xdr:blipFill>
      <xdr:spPr bwMode="auto">
        <a:xfrm>
          <a:off x="14085094" y="97559813"/>
          <a:ext cx="4274343" cy="2476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56</xdr:row>
      <xdr:rowOff>11905</xdr:rowOff>
    </xdr:from>
    <xdr:to>
      <xdr:col>9</xdr:col>
      <xdr:colOff>4738687</xdr:colOff>
      <xdr:row>56</xdr:row>
      <xdr:rowOff>2357436</xdr:rowOff>
    </xdr:to>
    <xdr:pic>
      <xdr:nvPicPr>
        <xdr:cNvPr id="52" name="Imagen 51"/>
        <xdr:cNvPicPr/>
      </xdr:nvPicPr>
      <xdr:blipFill rotWithShape="1">
        <a:blip xmlns:r="http://schemas.openxmlformats.org/officeDocument/2006/relationships" r:embed="rId46"/>
        <a:srcRect l="44806" t="48903" r="33130" b="19099"/>
        <a:stretch/>
      </xdr:blipFill>
      <xdr:spPr bwMode="auto">
        <a:xfrm>
          <a:off x="13835063" y="100143468"/>
          <a:ext cx="4595812" cy="234553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71437</xdr:colOff>
      <xdr:row>57</xdr:row>
      <xdr:rowOff>0</xdr:rowOff>
    </xdr:from>
    <xdr:to>
      <xdr:col>9</xdr:col>
      <xdr:colOff>4452936</xdr:colOff>
      <xdr:row>57</xdr:row>
      <xdr:rowOff>2178844</xdr:rowOff>
    </xdr:to>
    <xdr:pic>
      <xdr:nvPicPr>
        <xdr:cNvPr id="53" name="Imagen 52"/>
        <xdr:cNvPicPr/>
      </xdr:nvPicPr>
      <xdr:blipFill rotWithShape="1">
        <a:blip xmlns:r="http://schemas.openxmlformats.org/officeDocument/2006/relationships" r:embed="rId47"/>
        <a:srcRect l="36660" t="38337" r="29056" b="23325"/>
        <a:stretch/>
      </xdr:blipFill>
      <xdr:spPr bwMode="auto">
        <a:xfrm>
          <a:off x="13763625" y="102548531"/>
          <a:ext cx="4381499" cy="217884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535782</xdr:colOff>
      <xdr:row>58</xdr:row>
      <xdr:rowOff>202406</xdr:rowOff>
    </xdr:from>
    <xdr:to>
      <xdr:col>9</xdr:col>
      <xdr:colOff>4336257</xdr:colOff>
      <xdr:row>58</xdr:row>
      <xdr:rowOff>2106771</xdr:rowOff>
    </xdr:to>
    <xdr:pic>
      <xdr:nvPicPr>
        <xdr:cNvPr id="54" name="Imagen 53"/>
        <xdr:cNvPicPr/>
      </xdr:nvPicPr>
      <xdr:blipFill rotWithShape="1">
        <a:blip xmlns:r="http://schemas.openxmlformats.org/officeDocument/2006/relationships" r:embed="rId48"/>
        <a:srcRect l="28873" t="18542" r="26483" b="31537"/>
        <a:stretch/>
      </xdr:blipFill>
      <xdr:spPr bwMode="auto">
        <a:xfrm>
          <a:off x="14227970" y="105060750"/>
          <a:ext cx="3800475" cy="19043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535782</xdr:colOff>
      <xdr:row>59</xdr:row>
      <xdr:rowOff>190500</xdr:rowOff>
    </xdr:from>
    <xdr:to>
      <xdr:col>9</xdr:col>
      <xdr:colOff>3819367</xdr:colOff>
      <xdr:row>59</xdr:row>
      <xdr:rowOff>962025</xdr:rowOff>
    </xdr:to>
    <xdr:pic>
      <xdr:nvPicPr>
        <xdr:cNvPr id="55" name="Imagen 54"/>
        <xdr:cNvPicPr/>
      </xdr:nvPicPr>
      <xdr:blipFill rotWithShape="1">
        <a:blip xmlns:r="http://schemas.openxmlformats.org/officeDocument/2006/relationships" r:embed="rId49"/>
        <a:srcRect l="29941" t="25198" r="25682" b="56260"/>
        <a:stretch/>
      </xdr:blipFill>
      <xdr:spPr bwMode="auto">
        <a:xfrm>
          <a:off x="14227970" y="107406281"/>
          <a:ext cx="3283585" cy="7715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178593</xdr:colOff>
      <xdr:row>60</xdr:row>
      <xdr:rowOff>95250</xdr:rowOff>
    </xdr:from>
    <xdr:to>
      <xdr:col>9</xdr:col>
      <xdr:colOff>3809999</xdr:colOff>
      <xdr:row>60</xdr:row>
      <xdr:rowOff>2333625</xdr:rowOff>
    </xdr:to>
    <xdr:pic>
      <xdr:nvPicPr>
        <xdr:cNvPr id="56" name="Imagen 55"/>
        <xdr:cNvPicPr/>
      </xdr:nvPicPr>
      <xdr:blipFill rotWithShape="1">
        <a:blip xmlns:r="http://schemas.openxmlformats.org/officeDocument/2006/relationships" r:embed="rId50"/>
        <a:srcRect l="40224" t="31999" r="32790" b="19400"/>
        <a:stretch/>
      </xdr:blipFill>
      <xdr:spPr bwMode="auto">
        <a:xfrm>
          <a:off x="13870781" y="108334969"/>
          <a:ext cx="3631406" cy="22383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333375</xdr:colOff>
      <xdr:row>61</xdr:row>
      <xdr:rowOff>71437</xdr:rowOff>
    </xdr:from>
    <xdr:to>
      <xdr:col>9</xdr:col>
      <xdr:colOff>4508500</xdr:colOff>
      <xdr:row>61</xdr:row>
      <xdr:rowOff>2833687</xdr:rowOff>
    </xdr:to>
    <xdr:pic>
      <xdr:nvPicPr>
        <xdr:cNvPr id="57" name="Imagen 56"/>
        <xdr:cNvPicPr/>
      </xdr:nvPicPr>
      <xdr:blipFill rotWithShape="1">
        <a:blip xmlns:r="http://schemas.openxmlformats.org/officeDocument/2006/relationships" r:embed="rId51"/>
        <a:srcRect l="30070" t="26740" r="26473" b="30769"/>
        <a:stretch/>
      </xdr:blipFill>
      <xdr:spPr bwMode="auto">
        <a:xfrm>
          <a:off x="14025563" y="110740031"/>
          <a:ext cx="4175125" cy="27622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178594</xdr:colOff>
      <xdr:row>62</xdr:row>
      <xdr:rowOff>47624</xdr:rowOff>
    </xdr:from>
    <xdr:to>
      <xdr:col>9</xdr:col>
      <xdr:colOff>4577239</xdr:colOff>
      <xdr:row>62</xdr:row>
      <xdr:rowOff>1976437</xdr:rowOff>
    </xdr:to>
    <xdr:pic>
      <xdr:nvPicPr>
        <xdr:cNvPr id="58" name="Imagen 57"/>
        <xdr:cNvPicPr/>
      </xdr:nvPicPr>
      <xdr:blipFill rotWithShape="1">
        <a:blip xmlns:r="http://schemas.openxmlformats.org/officeDocument/2006/relationships" r:embed="rId52"/>
        <a:srcRect l="27268" t="23772" r="27018" b="46275"/>
        <a:stretch/>
      </xdr:blipFill>
      <xdr:spPr bwMode="auto">
        <a:xfrm>
          <a:off x="13870782" y="113978530"/>
          <a:ext cx="4398645" cy="192881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71437</xdr:colOff>
      <xdr:row>63</xdr:row>
      <xdr:rowOff>154781</xdr:rowOff>
    </xdr:from>
    <xdr:to>
      <xdr:col>9</xdr:col>
      <xdr:colOff>4441031</xdr:colOff>
      <xdr:row>63</xdr:row>
      <xdr:rowOff>2524125</xdr:rowOff>
    </xdr:to>
    <xdr:pic>
      <xdr:nvPicPr>
        <xdr:cNvPr id="59" name="Imagen 58"/>
        <xdr:cNvPicPr/>
      </xdr:nvPicPr>
      <xdr:blipFill rotWithShape="1">
        <a:blip xmlns:r="http://schemas.openxmlformats.org/officeDocument/2006/relationships" r:embed="rId53"/>
        <a:srcRect l="20071" t="27457" r="37220" b="31353"/>
        <a:stretch/>
      </xdr:blipFill>
      <xdr:spPr bwMode="auto">
        <a:xfrm>
          <a:off x="13763625" y="116657437"/>
          <a:ext cx="4369594" cy="236934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309562</xdr:colOff>
      <xdr:row>64</xdr:row>
      <xdr:rowOff>83343</xdr:rowOff>
    </xdr:from>
    <xdr:to>
      <xdr:col>9</xdr:col>
      <xdr:colOff>4345781</xdr:colOff>
      <xdr:row>64</xdr:row>
      <xdr:rowOff>2988469</xdr:rowOff>
    </xdr:to>
    <xdr:pic>
      <xdr:nvPicPr>
        <xdr:cNvPr id="60" name="Imagen 59"/>
        <xdr:cNvPicPr/>
      </xdr:nvPicPr>
      <xdr:blipFill rotWithShape="1">
        <a:blip xmlns:r="http://schemas.openxmlformats.org/officeDocument/2006/relationships" r:embed="rId54"/>
        <a:srcRect l="28337" t="15214" r="26751" b="24405"/>
        <a:stretch/>
      </xdr:blipFill>
      <xdr:spPr bwMode="auto">
        <a:xfrm>
          <a:off x="14001750" y="119348249"/>
          <a:ext cx="4036219" cy="290512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226219</xdr:colOff>
      <xdr:row>65</xdr:row>
      <xdr:rowOff>202406</xdr:rowOff>
    </xdr:from>
    <xdr:to>
      <xdr:col>9</xdr:col>
      <xdr:colOff>4655343</xdr:colOff>
      <xdr:row>65</xdr:row>
      <xdr:rowOff>2750344</xdr:rowOff>
    </xdr:to>
    <xdr:pic>
      <xdr:nvPicPr>
        <xdr:cNvPr id="61" name="Imagen 60"/>
        <xdr:cNvPicPr/>
      </xdr:nvPicPr>
      <xdr:blipFill rotWithShape="1">
        <a:blip xmlns:r="http://schemas.openxmlformats.org/officeDocument/2006/relationships" r:embed="rId55"/>
        <a:srcRect l="27934" t="23537" r="26070" b="37235"/>
        <a:stretch/>
      </xdr:blipFill>
      <xdr:spPr bwMode="auto">
        <a:xfrm>
          <a:off x="13918407" y="122562937"/>
          <a:ext cx="4429124" cy="254793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154781</xdr:colOff>
      <xdr:row>66</xdr:row>
      <xdr:rowOff>35719</xdr:rowOff>
    </xdr:from>
    <xdr:to>
      <xdr:col>9</xdr:col>
      <xdr:colOff>4663916</xdr:colOff>
      <xdr:row>66</xdr:row>
      <xdr:rowOff>1949609</xdr:rowOff>
    </xdr:to>
    <xdr:pic>
      <xdr:nvPicPr>
        <xdr:cNvPr id="62" name="Imagen 61"/>
        <xdr:cNvPicPr/>
      </xdr:nvPicPr>
      <xdr:blipFill rotWithShape="1">
        <a:blip xmlns:r="http://schemas.openxmlformats.org/officeDocument/2006/relationships" r:embed="rId56">
          <a:extLst>
            <a:ext uri="{28A0092B-C50C-407E-A947-70E740481C1C}">
              <a14:useLocalDpi xmlns:a14="http://schemas.microsoft.com/office/drawing/2010/main" val="0"/>
            </a:ext>
          </a:extLst>
        </a:blip>
        <a:srcRect l="26903" t="24118" r="26728" b="40871"/>
        <a:stretch/>
      </xdr:blipFill>
      <xdr:spPr bwMode="auto">
        <a:xfrm>
          <a:off x="13846969" y="125491875"/>
          <a:ext cx="4509135" cy="191389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130968</xdr:colOff>
      <xdr:row>67</xdr:row>
      <xdr:rowOff>119063</xdr:rowOff>
    </xdr:from>
    <xdr:to>
      <xdr:col>9</xdr:col>
      <xdr:colOff>4774405</xdr:colOff>
      <xdr:row>67</xdr:row>
      <xdr:rowOff>2940844</xdr:rowOff>
    </xdr:to>
    <xdr:pic>
      <xdr:nvPicPr>
        <xdr:cNvPr id="63" name="Imagen 62"/>
        <xdr:cNvPicPr/>
      </xdr:nvPicPr>
      <xdr:blipFill rotWithShape="1">
        <a:blip xmlns:r="http://schemas.openxmlformats.org/officeDocument/2006/relationships" r:embed="rId57"/>
        <a:srcRect l="28070" t="24723" r="25949" b="33439"/>
        <a:stretch/>
      </xdr:blipFill>
      <xdr:spPr bwMode="auto">
        <a:xfrm>
          <a:off x="13823156" y="127861219"/>
          <a:ext cx="4643437" cy="282178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130969</xdr:colOff>
      <xdr:row>68</xdr:row>
      <xdr:rowOff>23812</xdr:rowOff>
    </xdr:from>
    <xdr:to>
      <xdr:col>9</xdr:col>
      <xdr:colOff>4869656</xdr:colOff>
      <xdr:row>68</xdr:row>
      <xdr:rowOff>2583655</xdr:rowOff>
    </xdr:to>
    <xdr:pic>
      <xdr:nvPicPr>
        <xdr:cNvPr id="64" name="Imagen 63"/>
        <xdr:cNvPicPr/>
      </xdr:nvPicPr>
      <xdr:blipFill rotWithShape="1">
        <a:blip xmlns:r="http://schemas.openxmlformats.org/officeDocument/2006/relationships" r:embed="rId58"/>
        <a:srcRect l="25932" t="19018" r="26483" b="38193"/>
        <a:stretch/>
      </xdr:blipFill>
      <xdr:spPr bwMode="auto">
        <a:xfrm>
          <a:off x="13823157" y="130873500"/>
          <a:ext cx="4738687" cy="255984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166687</xdr:colOff>
      <xdr:row>69</xdr:row>
      <xdr:rowOff>0</xdr:rowOff>
    </xdr:from>
    <xdr:to>
      <xdr:col>9</xdr:col>
      <xdr:colOff>4441031</xdr:colOff>
      <xdr:row>69</xdr:row>
      <xdr:rowOff>2690812</xdr:rowOff>
    </xdr:to>
    <xdr:pic>
      <xdr:nvPicPr>
        <xdr:cNvPr id="65" name="Imagen 64"/>
        <xdr:cNvPicPr/>
      </xdr:nvPicPr>
      <xdr:blipFill rotWithShape="1">
        <a:blip xmlns:r="http://schemas.openxmlformats.org/officeDocument/2006/relationships" r:embed="rId59"/>
        <a:srcRect l="32756" t="34413" r="29056" b="16381"/>
        <a:stretch/>
      </xdr:blipFill>
      <xdr:spPr bwMode="auto">
        <a:xfrm>
          <a:off x="13858875" y="133754813"/>
          <a:ext cx="4274344" cy="269081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440532</xdr:colOff>
      <xdr:row>70</xdr:row>
      <xdr:rowOff>107157</xdr:rowOff>
    </xdr:from>
    <xdr:to>
      <xdr:col>9</xdr:col>
      <xdr:colOff>4869656</xdr:colOff>
      <xdr:row>70</xdr:row>
      <xdr:rowOff>2881312</xdr:rowOff>
    </xdr:to>
    <xdr:pic>
      <xdr:nvPicPr>
        <xdr:cNvPr id="66" name="Imagen 65"/>
        <xdr:cNvPicPr/>
      </xdr:nvPicPr>
      <xdr:blipFill rotWithShape="1">
        <a:blip xmlns:r="http://schemas.openxmlformats.org/officeDocument/2006/relationships" r:embed="rId60"/>
        <a:srcRect l="27193" t="26977" r="26790" b="22325"/>
        <a:stretch/>
      </xdr:blipFill>
      <xdr:spPr bwMode="auto">
        <a:xfrm>
          <a:off x="14132720" y="136576595"/>
          <a:ext cx="4429124" cy="277415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321469</xdr:colOff>
      <xdr:row>71</xdr:row>
      <xdr:rowOff>59531</xdr:rowOff>
    </xdr:from>
    <xdr:to>
      <xdr:col>9</xdr:col>
      <xdr:colOff>4702969</xdr:colOff>
      <xdr:row>71</xdr:row>
      <xdr:rowOff>2547937</xdr:rowOff>
    </xdr:to>
    <xdr:pic>
      <xdr:nvPicPr>
        <xdr:cNvPr id="67" name="Imagen 66"/>
        <xdr:cNvPicPr/>
      </xdr:nvPicPr>
      <xdr:blipFill rotWithShape="1">
        <a:blip xmlns:r="http://schemas.openxmlformats.org/officeDocument/2006/relationships" r:embed="rId61"/>
        <a:srcRect l="30743" t="33756" r="27821" b="29635"/>
        <a:stretch/>
      </xdr:blipFill>
      <xdr:spPr bwMode="auto">
        <a:xfrm>
          <a:off x="14013657" y="139588875"/>
          <a:ext cx="4381500" cy="248840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72</xdr:row>
      <xdr:rowOff>47625</xdr:rowOff>
    </xdr:from>
    <xdr:to>
      <xdr:col>9</xdr:col>
      <xdr:colOff>4419600</xdr:colOff>
      <xdr:row>72</xdr:row>
      <xdr:rowOff>2713990</xdr:rowOff>
    </xdr:to>
    <xdr:pic>
      <xdr:nvPicPr>
        <xdr:cNvPr id="68" name="Imagen 67"/>
        <xdr:cNvPicPr/>
      </xdr:nvPicPr>
      <xdr:blipFill rotWithShape="1">
        <a:blip xmlns:r="http://schemas.openxmlformats.org/officeDocument/2006/relationships" r:embed="rId62"/>
        <a:srcRect l="26466" t="25674" r="25949" b="21553"/>
        <a:stretch/>
      </xdr:blipFill>
      <xdr:spPr bwMode="auto">
        <a:xfrm>
          <a:off x="13835063" y="142267781"/>
          <a:ext cx="4276725" cy="26663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416719</xdr:colOff>
      <xdr:row>73</xdr:row>
      <xdr:rowOff>178594</xdr:rowOff>
    </xdr:from>
    <xdr:to>
      <xdr:col>9</xdr:col>
      <xdr:colOff>4502944</xdr:colOff>
      <xdr:row>73</xdr:row>
      <xdr:rowOff>2735104</xdr:rowOff>
    </xdr:to>
    <xdr:pic>
      <xdr:nvPicPr>
        <xdr:cNvPr id="69" name="Imagen 68"/>
        <xdr:cNvPicPr/>
      </xdr:nvPicPr>
      <xdr:blipFill rotWithShape="1">
        <a:blip xmlns:r="http://schemas.openxmlformats.org/officeDocument/2006/relationships" r:embed="rId63"/>
        <a:srcRect l="26409" t="24677" r="27975" b="24549"/>
        <a:stretch/>
      </xdr:blipFill>
      <xdr:spPr bwMode="auto">
        <a:xfrm>
          <a:off x="14108907" y="145220532"/>
          <a:ext cx="4086225" cy="255651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285750</xdr:colOff>
      <xdr:row>74</xdr:row>
      <xdr:rowOff>71438</xdr:rowOff>
    </xdr:from>
    <xdr:to>
      <xdr:col>9</xdr:col>
      <xdr:colOff>4457700</xdr:colOff>
      <xdr:row>74</xdr:row>
      <xdr:rowOff>1954213</xdr:rowOff>
    </xdr:to>
    <xdr:pic>
      <xdr:nvPicPr>
        <xdr:cNvPr id="70" name="Imagen 69"/>
        <xdr:cNvPicPr/>
      </xdr:nvPicPr>
      <xdr:blipFill rotWithShape="1">
        <a:blip xmlns:r="http://schemas.openxmlformats.org/officeDocument/2006/relationships" r:embed="rId64"/>
        <a:srcRect l="27187" t="26007" r="26267" b="36630"/>
        <a:stretch/>
      </xdr:blipFill>
      <xdr:spPr bwMode="auto">
        <a:xfrm>
          <a:off x="13977938" y="147947063"/>
          <a:ext cx="4171950" cy="18827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250030</xdr:colOff>
      <xdr:row>75</xdr:row>
      <xdr:rowOff>119063</xdr:rowOff>
    </xdr:from>
    <xdr:to>
      <xdr:col>9</xdr:col>
      <xdr:colOff>4405311</xdr:colOff>
      <xdr:row>76</xdr:row>
      <xdr:rowOff>0</xdr:rowOff>
    </xdr:to>
    <xdr:pic>
      <xdr:nvPicPr>
        <xdr:cNvPr id="71" name="Imagen 70"/>
        <xdr:cNvPicPr/>
      </xdr:nvPicPr>
      <xdr:blipFill rotWithShape="1">
        <a:blip xmlns:r="http://schemas.openxmlformats.org/officeDocument/2006/relationships" r:embed="rId65"/>
        <a:srcRect l="36490" t="41658" r="28208" b="23022"/>
        <a:stretch/>
      </xdr:blipFill>
      <xdr:spPr bwMode="auto">
        <a:xfrm>
          <a:off x="13942218" y="150387844"/>
          <a:ext cx="4155281" cy="264318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35718</xdr:colOff>
      <xdr:row>76</xdr:row>
      <xdr:rowOff>130968</xdr:rowOff>
    </xdr:from>
    <xdr:to>
      <xdr:col>9</xdr:col>
      <xdr:colOff>4786311</xdr:colOff>
      <xdr:row>76</xdr:row>
      <xdr:rowOff>2190750</xdr:rowOff>
    </xdr:to>
    <xdr:pic>
      <xdr:nvPicPr>
        <xdr:cNvPr id="72" name="Imagen 71"/>
        <xdr:cNvPicPr/>
      </xdr:nvPicPr>
      <xdr:blipFill rotWithShape="1">
        <a:blip xmlns:r="http://schemas.openxmlformats.org/officeDocument/2006/relationships" r:embed="rId66"/>
        <a:srcRect l="25951" t="33699" r="27090" b="33700"/>
        <a:stretch/>
      </xdr:blipFill>
      <xdr:spPr bwMode="auto">
        <a:xfrm>
          <a:off x="13727906" y="153161999"/>
          <a:ext cx="4750593" cy="2059782"/>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166688</xdr:colOff>
      <xdr:row>77</xdr:row>
      <xdr:rowOff>71437</xdr:rowOff>
    </xdr:from>
    <xdr:to>
      <xdr:col>9</xdr:col>
      <xdr:colOff>4786312</xdr:colOff>
      <xdr:row>77</xdr:row>
      <xdr:rowOff>2738437</xdr:rowOff>
    </xdr:to>
    <xdr:pic>
      <xdr:nvPicPr>
        <xdr:cNvPr id="73" name="Imagen 72"/>
        <xdr:cNvPicPr/>
      </xdr:nvPicPr>
      <xdr:blipFill rotWithShape="1">
        <a:blip xmlns:r="http://schemas.openxmlformats.org/officeDocument/2006/relationships" r:embed="rId67"/>
        <a:srcRect l="27429" t="28201" r="26714" b="33689"/>
        <a:stretch/>
      </xdr:blipFill>
      <xdr:spPr bwMode="auto">
        <a:xfrm>
          <a:off x="13858876" y="155459906"/>
          <a:ext cx="4619624" cy="2667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11906</xdr:colOff>
      <xdr:row>78</xdr:row>
      <xdr:rowOff>285750</xdr:rowOff>
    </xdr:from>
    <xdr:to>
      <xdr:col>9</xdr:col>
      <xdr:colOff>4653121</xdr:colOff>
      <xdr:row>78</xdr:row>
      <xdr:rowOff>2305050</xdr:rowOff>
    </xdr:to>
    <xdr:pic>
      <xdr:nvPicPr>
        <xdr:cNvPr id="74" name="Imagen 73"/>
        <xdr:cNvPicPr/>
      </xdr:nvPicPr>
      <xdr:blipFill rotWithShape="1">
        <a:blip xmlns:r="http://schemas.openxmlformats.org/officeDocument/2006/relationships" r:embed="rId68"/>
        <a:srcRect l="26199" t="28526" r="26484" b="34865"/>
        <a:stretch/>
      </xdr:blipFill>
      <xdr:spPr bwMode="auto">
        <a:xfrm>
          <a:off x="13704094" y="158591250"/>
          <a:ext cx="4641215" cy="20193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79</xdr:row>
      <xdr:rowOff>11906</xdr:rowOff>
    </xdr:from>
    <xdr:to>
      <xdr:col>9</xdr:col>
      <xdr:colOff>4791075</xdr:colOff>
      <xdr:row>79</xdr:row>
      <xdr:rowOff>2648426</xdr:rowOff>
    </xdr:to>
    <xdr:pic>
      <xdr:nvPicPr>
        <xdr:cNvPr id="75" name="Imagen 74"/>
        <xdr:cNvPicPr/>
      </xdr:nvPicPr>
      <xdr:blipFill rotWithShape="1">
        <a:blip xmlns:r="http://schemas.openxmlformats.org/officeDocument/2006/relationships" r:embed="rId69"/>
        <a:srcRect l="27000" t="20444" r="27287" b="33439"/>
        <a:stretch/>
      </xdr:blipFill>
      <xdr:spPr bwMode="auto">
        <a:xfrm>
          <a:off x="13835063" y="160865344"/>
          <a:ext cx="4648200" cy="263652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333375</xdr:colOff>
      <xdr:row>80</xdr:row>
      <xdr:rowOff>0</xdr:rowOff>
    </xdr:from>
    <xdr:to>
      <xdr:col>9</xdr:col>
      <xdr:colOff>4467225</xdr:colOff>
      <xdr:row>80</xdr:row>
      <xdr:rowOff>2066925</xdr:rowOff>
    </xdr:to>
    <xdr:pic>
      <xdr:nvPicPr>
        <xdr:cNvPr id="76" name="Imagen 75"/>
        <xdr:cNvPicPr/>
      </xdr:nvPicPr>
      <xdr:blipFill rotWithShape="1">
        <a:blip xmlns:r="http://schemas.openxmlformats.org/officeDocument/2006/relationships" r:embed="rId70"/>
        <a:srcRect l="26363" t="23077" r="25855" b="34432"/>
        <a:stretch/>
      </xdr:blipFill>
      <xdr:spPr bwMode="auto">
        <a:xfrm>
          <a:off x="14025563" y="163591875"/>
          <a:ext cx="4133850" cy="20669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238125</xdr:colOff>
      <xdr:row>81</xdr:row>
      <xdr:rowOff>95250</xdr:rowOff>
    </xdr:from>
    <xdr:to>
      <xdr:col>9</xdr:col>
      <xdr:colOff>4514850</xdr:colOff>
      <xdr:row>81</xdr:row>
      <xdr:rowOff>2444115</xdr:rowOff>
    </xdr:to>
    <xdr:pic>
      <xdr:nvPicPr>
        <xdr:cNvPr id="77" name="Imagen 76"/>
        <xdr:cNvPicPr/>
      </xdr:nvPicPr>
      <xdr:blipFill rotWithShape="1">
        <a:blip xmlns:r="http://schemas.openxmlformats.org/officeDocument/2006/relationships" r:embed="rId71"/>
        <a:srcRect l="26358" t="27058" r="28000" b="28353"/>
        <a:stretch/>
      </xdr:blipFill>
      <xdr:spPr bwMode="auto">
        <a:xfrm>
          <a:off x="13930313" y="165854063"/>
          <a:ext cx="4276725" cy="234886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142875</xdr:colOff>
      <xdr:row>82</xdr:row>
      <xdr:rowOff>190500</xdr:rowOff>
    </xdr:from>
    <xdr:to>
      <xdr:col>9</xdr:col>
      <xdr:colOff>4738687</xdr:colOff>
      <xdr:row>82</xdr:row>
      <xdr:rowOff>2797968</xdr:rowOff>
    </xdr:to>
    <xdr:pic>
      <xdr:nvPicPr>
        <xdr:cNvPr id="78" name="Imagen 77"/>
        <xdr:cNvPicPr/>
      </xdr:nvPicPr>
      <xdr:blipFill rotWithShape="1">
        <a:blip xmlns:r="http://schemas.openxmlformats.org/officeDocument/2006/relationships" r:embed="rId72"/>
        <a:srcRect l="27535" t="29952" r="25414" b="26307"/>
        <a:stretch/>
      </xdr:blipFill>
      <xdr:spPr bwMode="auto">
        <a:xfrm>
          <a:off x="13835063" y="168663938"/>
          <a:ext cx="4595812" cy="260746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321468</xdr:colOff>
      <xdr:row>83</xdr:row>
      <xdr:rowOff>250031</xdr:rowOff>
    </xdr:from>
    <xdr:to>
      <xdr:col>9</xdr:col>
      <xdr:colOff>4569618</xdr:colOff>
      <xdr:row>83</xdr:row>
      <xdr:rowOff>2242661</xdr:rowOff>
    </xdr:to>
    <xdr:pic>
      <xdr:nvPicPr>
        <xdr:cNvPr id="79" name="Imagen 78"/>
        <xdr:cNvPicPr/>
      </xdr:nvPicPr>
      <xdr:blipFill rotWithShape="1">
        <a:blip xmlns:r="http://schemas.openxmlformats.org/officeDocument/2006/relationships" r:embed="rId73"/>
        <a:srcRect l="28872" t="26149" r="27821" b="37718"/>
        <a:stretch/>
      </xdr:blipFill>
      <xdr:spPr bwMode="auto">
        <a:xfrm>
          <a:off x="14013656" y="171735750"/>
          <a:ext cx="4248150" cy="199263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119062</xdr:colOff>
      <xdr:row>84</xdr:row>
      <xdr:rowOff>35718</xdr:rowOff>
    </xdr:from>
    <xdr:to>
      <xdr:col>9</xdr:col>
      <xdr:colOff>4524374</xdr:colOff>
      <xdr:row>84</xdr:row>
      <xdr:rowOff>2393156</xdr:rowOff>
    </xdr:to>
    <xdr:pic>
      <xdr:nvPicPr>
        <xdr:cNvPr id="80" name="Imagen 79"/>
        <xdr:cNvPicPr/>
      </xdr:nvPicPr>
      <xdr:blipFill rotWithShape="1">
        <a:blip xmlns:r="http://schemas.openxmlformats.org/officeDocument/2006/relationships" r:embed="rId74"/>
        <a:srcRect l="27267" t="22346" r="27286" b="29635"/>
        <a:stretch/>
      </xdr:blipFill>
      <xdr:spPr bwMode="auto">
        <a:xfrm>
          <a:off x="13811250" y="174247968"/>
          <a:ext cx="4405312" cy="2357438"/>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285750</xdr:colOff>
      <xdr:row>85</xdr:row>
      <xdr:rowOff>47625</xdr:rowOff>
    </xdr:from>
    <xdr:to>
      <xdr:col>9</xdr:col>
      <xdr:colOff>4238625</xdr:colOff>
      <xdr:row>85</xdr:row>
      <xdr:rowOff>2149475</xdr:rowOff>
    </xdr:to>
    <xdr:pic>
      <xdr:nvPicPr>
        <xdr:cNvPr id="81" name="Imagen 80"/>
        <xdr:cNvPicPr/>
      </xdr:nvPicPr>
      <xdr:blipFill rotWithShape="1">
        <a:blip xmlns:r="http://schemas.openxmlformats.org/officeDocument/2006/relationships" r:embed="rId75"/>
        <a:srcRect l="26733" t="26149" r="27018" b="30111"/>
        <a:stretch/>
      </xdr:blipFill>
      <xdr:spPr bwMode="auto">
        <a:xfrm>
          <a:off x="13977938" y="176914969"/>
          <a:ext cx="3952875" cy="2101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166688</xdr:colOff>
      <xdr:row>86</xdr:row>
      <xdr:rowOff>107157</xdr:rowOff>
    </xdr:from>
    <xdr:to>
      <xdr:col>9</xdr:col>
      <xdr:colOff>4795838</xdr:colOff>
      <xdr:row>86</xdr:row>
      <xdr:rowOff>2105502</xdr:rowOff>
    </xdr:to>
    <xdr:pic>
      <xdr:nvPicPr>
        <xdr:cNvPr id="82" name="Imagen 81"/>
        <xdr:cNvPicPr/>
      </xdr:nvPicPr>
      <xdr:blipFill rotWithShape="1">
        <a:blip xmlns:r="http://schemas.openxmlformats.org/officeDocument/2006/relationships" r:embed="rId76"/>
        <a:srcRect l="25932" t="25198" r="27018" b="38669"/>
        <a:stretch/>
      </xdr:blipFill>
      <xdr:spPr bwMode="auto">
        <a:xfrm>
          <a:off x="13858876" y="179189063"/>
          <a:ext cx="4629150" cy="199834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190498</xdr:colOff>
      <xdr:row>86</xdr:row>
      <xdr:rowOff>2869406</xdr:rowOff>
    </xdr:from>
    <xdr:to>
      <xdr:col>9</xdr:col>
      <xdr:colOff>3833811</xdr:colOff>
      <xdr:row>87</xdr:row>
      <xdr:rowOff>3119437</xdr:rowOff>
    </xdr:to>
    <xdr:pic>
      <xdr:nvPicPr>
        <xdr:cNvPr id="84" name="Imagen 83"/>
        <xdr:cNvPicPr/>
      </xdr:nvPicPr>
      <xdr:blipFill rotWithShape="1">
        <a:blip xmlns:r="http://schemas.openxmlformats.org/officeDocument/2006/relationships" r:embed="rId77"/>
        <a:srcRect l="37678" t="21433" r="34487" b="28154"/>
        <a:stretch/>
      </xdr:blipFill>
      <xdr:spPr bwMode="auto">
        <a:xfrm>
          <a:off x="13882686" y="181951312"/>
          <a:ext cx="3643313" cy="315515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345281</xdr:colOff>
      <xdr:row>88</xdr:row>
      <xdr:rowOff>130968</xdr:rowOff>
    </xdr:from>
    <xdr:to>
      <xdr:col>9</xdr:col>
      <xdr:colOff>4738687</xdr:colOff>
      <xdr:row>88</xdr:row>
      <xdr:rowOff>3000375</xdr:rowOff>
    </xdr:to>
    <xdr:pic>
      <xdr:nvPicPr>
        <xdr:cNvPr id="85" name="Imagen 84"/>
        <xdr:cNvPicPr/>
      </xdr:nvPicPr>
      <xdr:blipFill rotWithShape="1">
        <a:blip xmlns:r="http://schemas.openxmlformats.org/officeDocument/2006/relationships" r:embed="rId78"/>
        <a:srcRect l="28353" t="24658" r="26491" b="26401"/>
        <a:stretch/>
      </xdr:blipFill>
      <xdr:spPr bwMode="auto">
        <a:xfrm>
          <a:off x="14037469" y="185570812"/>
          <a:ext cx="4393406" cy="286940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345281</xdr:colOff>
      <xdr:row>89</xdr:row>
      <xdr:rowOff>130967</xdr:rowOff>
    </xdr:from>
    <xdr:to>
      <xdr:col>9</xdr:col>
      <xdr:colOff>4679156</xdr:colOff>
      <xdr:row>89</xdr:row>
      <xdr:rowOff>2143124</xdr:rowOff>
    </xdr:to>
    <xdr:pic>
      <xdr:nvPicPr>
        <xdr:cNvPr id="86" name="Imagen 85"/>
        <xdr:cNvPicPr/>
      </xdr:nvPicPr>
      <xdr:blipFill rotWithShape="1">
        <a:blip xmlns:r="http://schemas.openxmlformats.org/officeDocument/2006/relationships" r:embed="rId79"/>
        <a:srcRect l="27393" t="25641" r="26473" b="34066"/>
        <a:stretch/>
      </xdr:blipFill>
      <xdr:spPr bwMode="auto">
        <a:xfrm>
          <a:off x="14037469" y="188821217"/>
          <a:ext cx="4333875" cy="201215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250031</xdr:colOff>
      <xdr:row>90</xdr:row>
      <xdr:rowOff>95250</xdr:rowOff>
    </xdr:from>
    <xdr:to>
      <xdr:col>9</xdr:col>
      <xdr:colOff>4357687</xdr:colOff>
      <xdr:row>90</xdr:row>
      <xdr:rowOff>1714499</xdr:rowOff>
    </xdr:to>
    <xdr:pic>
      <xdr:nvPicPr>
        <xdr:cNvPr id="87" name="Imagen 86"/>
        <xdr:cNvPicPr/>
      </xdr:nvPicPr>
      <xdr:blipFill rotWithShape="1">
        <a:blip xmlns:r="http://schemas.openxmlformats.org/officeDocument/2006/relationships" r:embed="rId80"/>
        <a:srcRect l="37339" t="57356" r="34657" b="25437"/>
        <a:stretch/>
      </xdr:blipFill>
      <xdr:spPr bwMode="auto">
        <a:xfrm>
          <a:off x="13942219" y="191047688"/>
          <a:ext cx="4107656" cy="161924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119063</xdr:colOff>
      <xdr:row>91</xdr:row>
      <xdr:rowOff>83342</xdr:rowOff>
    </xdr:from>
    <xdr:to>
      <xdr:col>9</xdr:col>
      <xdr:colOff>4536281</xdr:colOff>
      <xdr:row>91</xdr:row>
      <xdr:rowOff>2583655</xdr:rowOff>
    </xdr:to>
    <xdr:pic>
      <xdr:nvPicPr>
        <xdr:cNvPr id="88" name="Imagen 87"/>
        <xdr:cNvPicPr/>
      </xdr:nvPicPr>
      <xdr:blipFill rotWithShape="1">
        <a:blip xmlns:r="http://schemas.openxmlformats.org/officeDocument/2006/relationships" r:embed="rId81"/>
        <a:srcRect l="22177" t="22273" r="31837" b="38651"/>
        <a:stretch/>
      </xdr:blipFill>
      <xdr:spPr bwMode="auto">
        <a:xfrm>
          <a:off x="13811251" y="192785998"/>
          <a:ext cx="4417218" cy="250031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357188</xdr:colOff>
      <xdr:row>91</xdr:row>
      <xdr:rowOff>2738437</xdr:rowOff>
    </xdr:from>
    <xdr:to>
      <xdr:col>9</xdr:col>
      <xdr:colOff>3833812</xdr:colOff>
      <xdr:row>92</xdr:row>
      <xdr:rowOff>2083592</xdr:rowOff>
    </xdr:to>
    <xdr:pic>
      <xdr:nvPicPr>
        <xdr:cNvPr id="89" name="Imagen 88"/>
        <xdr:cNvPicPr/>
      </xdr:nvPicPr>
      <xdr:blipFill rotWithShape="1">
        <a:blip xmlns:r="http://schemas.openxmlformats.org/officeDocument/2006/relationships" r:embed="rId82"/>
        <a:srcRect l="26287" t="25560" r="30605" b="27691"/>
        <a:stretch/>
      </xdr:blipFill>
      <xdr:spPr bwMode="auto">
        <a:xfrm>
          <a:off x="14049376" y="195441093"/>
          <a:ext cx="3476624" cy="2083593"/>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image" Target="../media/image2.png"/><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5" Type="http://schemas.openxmlformats.org/officeDocument/2006/relationships/image" Target="../media/image1.png"/><Relationship Id="rId4" Type="http://schemas.openxmlformats.org/officeDocument/2006/relationships/oleObject" Target="../embeddings/oleObject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topLeftCell="F1" zoomScale="80" zoomScaleNormal="80" zoomScalePageLayoutView="140" workbookViewId="0">
      <pane ySplit="9" topLeftCell="A10" activePane="bottomLeft" state="frozen"/>
      <selection pane="bottomLeft" activeCell="J17" sqref="J17"/>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64.62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 xml:space="preserve">Ubicación de la imagen en el recurso </v>
      </c>
    </row>
    <row r="2" spans="1:16" ht="15.75" x14ac:dyDescent="0.25">
      <c r="A2" s="1"/>
      <c r="B2" s="3" t="s">
        <v>121</v>
      </c>
      <c r="C2" s="84" t="s">
        <v>22</v>
      </c>
      <c r="D2" s="85"/>
      <c r="F2" s="77" t="s">
        <v>0</v>
      </c>
      <c r="G2" s="78"/>
      <c r="H2" s="58"/>
      <c r="I2" s="58"/>
      <c r="J2" s="14"/>
      <c r="L2" s="2" t="s">
        <v>153</v>
      </c>
      <c r="M2" s="2" t="str">
        <f ca="1">IF($N2&lt;COUNTIF('Definición técnica de imagenes'!$A$3:$A$102,$G$5),OFFSET('Definición técnica de imagenes'!$A$1,MATCH($G$5,'Definición técnica de imagenes'!$A$1:$A$104,0)-1+$N2,1,1,1),"")</f>
        <v/>
      </c>
      <c r="N2" s="2">
        <v>0</v>
      </c>
      <c r="O2" s="2" t="str">
        <f>'Definición técnica de imagenes'!A3</f>
        <v>M3A</v>
      </c>
    </row>
    <row r="3" spans="1:16" ht="15.75" x14ac:dyDescent="0.25">
      <c r="A3" s="1"/>
      <c r="B3" s="4" t="s">
        <v>8</v>
      </c>
      <c r="C3" s="86">
        <v>11</v>
      </c>
      <c r="D3" s="87"/>
      <c r="F3" s="79"/>
      <c r="G3" s="80"/>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6" t="s">
        <v>187</v>
      </c>
      <c r="D4" s="87"/>
      <c r="E4" s="5"/>
      <c r="F4" s="37" t="s">
        <v>55</v>
      </c>
      <c r="G4" s="61" t="s">
        <v>190</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8" t="s">
        <v>188</v>
      </c>
      <c r="D5" s="89"/>
      <c r="E5" s="5"/>
      <c r="F5" s="37" t="str">
        <f>IF(G4="Recurso","Motor del recurso","")</f>
        <v/>
      </c>
      <c r="G5" s="61"/>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3" t="s">
        <v>199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1" t="s">
        <v>62</v>
      </c>
      <c r="G8" s="82"/>
      <c r="H8" s="82"/>
      <c r="I8" s="83"/>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Formato</v>
      </c>
      <c r="F9" s="57" t="s">
        <v>61</v>
      </c>
      <c r="G9" s="57" t="s">
        <v>59</v>
      </c>
      <c r="H9" s="57" t="s">
        <v>60</v>
      </c>
      <c r="I9" s="57" t="s">
        <v>114</v>
      </c>
      <c r="J9" s="18" t="s">
        <v>6</v>
      </c>
      <c r="K9" s="19" t="s">
        <v>7</v>
      </c>
      <c r="O9" s="2" t="str">
        <f>'Definición técnica de imagenes'!A11</f>
        <v>M10B</v>
      </c>
    </row>
    <row r="10" spans="1:16" s="11" customFormat="1" ht="81" customHeight="1" x14ac:dyDescent="0.25">
      <c r="A10" s="12" t="str">
        <f>IF(OR(B10&lt;&gt;"",J10&lt;&gt;""),"IMG01","")</f>
        <v>IMG01</v>
      </c>
      <c r="B10" s="62" t="s">
        <v>189</v>
      </c>
      <c r="C10" s="20" t="str">
        <f t="shared" ref="C10:C41" si="0">IF(OR(B10&lt;&gt;"",J10&lt;&gt;""),IF($G$4="Recurso",CONCATENATE($G$4," ",$G$5),$G$4),"")</f>
        <v>Cuaderno de Estudio</v>
      </c>
      <c r="D10" s="63" t="s">
        <v>191</v>
      </c>
      <c r="E10" s="63" t="s">
        <v>153</v>
      </c>
      <c r="F10" s="13" t="str">
        <f t="shared" ref="F10" si="1">IF(OR(B10&lt;&gt;"",J10&lt;&gt;""),CONCATENATE($C$7,"_",$A10,IF($G$4="Cuaderno de Estudio","_small",CONCATENATE(IF(I10="","","n"),IF(LEFT($G$5,1)="F",".jpg",".png")))),"")</f>
        <v>CN_11_14_CO_IMG01_small</v>
      </c>
      <c r="G10" s="13" t="str">
        <f ca="1">IF($F10&lt;&gt;"",IF($G$4="Recurso",VLOOKUP($E10,OFFSET('Definición técnica de imagenes'!$A$1,MATCH($G$5,'Definición técnica de imagenes'!$A$1:$A$104,0)-1,1,COUNTIF('Definición técnica de imagenes'!$A$3:$A$102,$G$5),5),5,FALSE),'Definición técnica de imagenes'!$F$16),"")</f>
        <v>526 x 370 px</v>
      </c>
      <c r="H10" s="13" t="str">
        <f t="shared" ref="H10" ca="1" si="2">IF(AND(I10&lt;&gt;"",I10&lt;&gt;0),IF(OR(B10&lt;&gt;"",J10&lt;&gt;""),CONCATENATE($C$7,"_",$A10,IF($G$4="Cuaderno de Estudio","_zoom",CONCATENATE("a",IF(LEFT($G$5,1)="F",".jpg",".png")))),""),"")</f>
        <v>CN_11_14_CO_IMG01_zoom</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800 x 600 px</v>
      </c>
      <c r="J10" s="63"/>
      <c r="K10" s="64"/>
      <c r="O10" s="2" t="str">
        <f>'Definición técnica de imagenes'!A12</f>
        <v>M12D</v>
      </c>
    </row>
    <row r="11" spans="1:16" s="11" customFormat="1" ht="88.5" customHeight="1" x14ac:dyDescent="0.25">
      <c r="A11" s="12" t="str">
        <f t="shared" ref="A11:A18" si="3">IF(OR(B11&lt;&gt;"",J11&lt;&gt;""),CONCATENATE(LEFT(A10,3),IF(MID(A10,4,2)+1&lt;10,CONCATENATE("0",MID(A10,4,2)+1))),"")</f>
        <v>IMG02</v>
      </c>
      <c r="B11" s="62" t="s">
        <v>192</v>
      </c>
      <c r="C11" s="20" t="str">
        <f t="shared" si="0"/>
        <v>Cuaderno de Estudio</v>
      </c>
      <c r="D11" s="63" t="s">
        <v>193</v>
      </c>
      <c r="E11" s="63" t="s">
        <v>153</v>
      </c>
      <c r="F11" s="13" t="str">
        <f t="shared" ref="F11:F74" si="4">IF(OR(B11&lt;&gt;"",J11&lt;&gt;""),CONCATENATE($C$7,"_",$A11,IF($G$4="Cuaderno de Estudio","_small",CONCATENATE(IF(I11="","","n"),IF(LEFT($G$5,1)="F",".jpg",".png")))),"")</f>
        <v>CN_11_14_CO_IMG02_small</v>
      </c>
      <c r="G11" s="13" t="str">
        <f ca="1">IF($F11&lt;&gt;"",IF($G$4="Recurso",VLOOKUP($E11,OFFSET('Definición técnica de imagenes'!$A$1,MATCH($G$5,'Definición técnica de imagenes'!$A$1:$A$104,0)-1,1,COUNTIF('Definición técnica de imagenes'!$A$3:$A$102,$G$5),5),5,FALSE),'Definición técnica de imagenes'!$F$16),"")</f>
        <v>526 x 370 px</v>
      </c>
      <c r="H11" s="13" t="str">
        <f t="shared" ref="H11:H74" ca="1" si="5">IF(AND(I11&lt;&gt;"",I11&lt;&gt;0),IF(OR(B11&lt;&gt;"",J11&lt;&gt;""),CONCATENATE($C$7,"_",$A11,IF($G$4="Cuaderno de Estudio","_zoom",CONCATENATE("a",IF(LEFT($G$5,1)="F",".jpg",".png")))),""),"")</f>
        <v>CN_11_14_CO_IMG02_zoom</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800 x 600 px</v>
      </c>
      <c r="J11" s="64"/>
      <c r="K11" s="65" t="s">
        <v>194</v>
      </c>
      <c r="O11" s="2" t="str">
        <f>'Definición técnica de imagenes'!A13</f>
        <v>M101</v>
      </c>
    </row>
    <row r="12" spans="1:16" s="11" customFormat="1" ht="75" customHeight="1" x14ac:dyDescent="0.25">
      <c r="A12" s="12" t="str">
        <f t="shared" si="3"/>
        <v>IMG03</v>
      </c>
      <c r="B12" s="62" t="s">
        <v>192</v>
      </c>
      <c r="C12" s="20" t="str">
        <f t="shared" si="0"/>
        <v>Cuaderno de Estudio</v>
      </c>
      <c r="D12" s="63" t="s">
        <v>193</v>
      </c>
      <c r="E12" s="63" t="s">
        <v>153</v>
      </c>
      <c r="F12" s="13" t="str">
        <f t="shared" si="4"/>
        <v>CN_11_14_CO_IMG03_small</v>
      </c>
      <c r="G12" s="13" t="str">
        <f ca="1">IF($F12&lt;&gt;"",IF($G$4="Recurso",VLOOKUP($E12,OFFSET('Definición técnica de imagenes'!$A$1,MATCH($G$5,'Definición técnica de imagenes'!$A$1:$A$104,0)-1,1,COUNTIF('Definición técnica de imagenes'!$A$3:$A$102,$G$5),5),5,FALSE),'Definición técnica de imagenes'!$F$16),"")</f>
        <v>526 x 370 px</v>
      </c>
      <c r="H12" s="13" t="str">
        <f t="shared" ca="1" si="5"/>
        <v>CN_11_14_CO_IMG03_zoom</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800 x 600 px</v>
      </c>
      <c r="J12" s="64"/>
      <c r="K12" s="65" t="s">
        <v>194</v>
      </c>
      <c r="O12" s="2" t="str">
        <f>'Definición técnica de imagenes'!A18</f>
        <v>Diaporama F1</v>
      </c>
    </row>
    <row r="13" spans="1:16" s="11" customFormat="1" ht="93" customHeight="1" x14ac:dyDescent="0.25">
      <c r="A13" s="12" t="str">
        <f t="shared" si="3"/>
        <v>IMG04</v>
      </c>
      <c r="B13" s="62" t="s">
        <v>192</v>
      </c>
      <c r="C13" s="20" t="str">
        <f t="shared" si="0"/>
        <v>Cuaderno de Estudio</v>
      </c>
      <c r="D13" s="63" t="s">
        <v>193</v>
      </c>
      <c r="E13" s="63" t="s">
        <v>153</v>
      </c>
      <c r="F13" s="13" t="str">
        <f t="shared" si="4"/>
        <v>CN_11_14_CO_IMG04_small</v>
      </c>
      <c r="G13" s="13" t="str">
        <f ca="1">IF($F13&lt;&gt;"",IF($G$4="Recurso",VLOOKUP($E13,OFFSET('Definición técnica de imagenes'!$A$1,MATCH($G$5,'Definición técnica de imagenes'!$A$1:$A$104,0)-1,1,COUNTIF('Definición técnica de imagenes'!$A$3:$A$102,$G$5),5),5,FALSE),'Definición técnica de imagenes'!$F$16),"")</f>
        <v>526 x 370 px</v>
      </c>
      <c r="H13" s="13" t="str">
        <f t="shared" ca="1" si="5"/>
        <v>CN_11_14_CO_IMG04_zoom</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600 px</v>
      </c>
      <c r="J13" s="64"/>
      <c r="K13" s="65" t="s">
        <v>194</v>
      </c>
      <c r="O13" s="2" t="str">
        <f>'Definición técnica de imagenes'!A19</f>
        <v>F4</v>
      </c>
    </row>
    <row r="14" spans="1:16" s="11" customFormat="1" ht="119.25" customHeight="1" x14ac:dyDescent="0.25">
      <c r="A14" s="12" t="str">
        <f t="shared" si="3"/>
        <v>IMG05</v>
      </c>
      <c r="B14" s="62" t="s">
        <v>192</v>
      </c>
      <c r="C14" s="20" t="str">
        <f t="shared" si="0"/>
        <v>Cuaderno de Estudio</v>
      </c>
      <c r="D14" s="63" t="s">
        <v>193</v>
      </c>
      <c r="E14" s="63" t="s">
        <v>153</v>
      </c>
      <c r="F14" s="13" t="str">
        <f t="shared" si="4"/>
        <v>CN_11_14_CO_IMG05_small</v>
      </c>
      <c r="G14" s="13" t="str">
        <f ca="1">IF($F14&lt;&gt;"",IF($G$4="Recurso",VLOOKUP($E14,OFFSET('Definición técnica de imagenes'!$A$1,MATCH($G$5,'Definición técnica de imagenes'!$A$1:$A$104,0)-1,1,COUNTIF('Definición técnica de imagenes'!$A$3:$A$102,$G$5),5),5,FALSE),'Definición técnica de imagenes'!$F$16),"")</f>
        <v>526 x 370 px</v>
      </c>
      <c r="H14" s="13" t="str">
        <f t="shared" ca="1" si="5"/>
        <v>CN_11_14_CO_IMG05_zoom</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600 px</v>
      </c>
      <c r="J14" s="64"/>
      <c r="K14" s="65" t="s">
        <v>195</v>
      </c>
      <c r="O14" s="2" t="str">
        <f>'Definición técnica de imagenes'!A22</f>
        <v>F6</v>
      </c>
    </row>
    <row r="15" spans="1:16" s="11" customFormat="1" ht="122.25" customHeight="1" x14ac:dyDescent="0.25">
      <c r="A15" s="12" t="str">
        <f t="shared" si="3"/>
        <v>IMG06</v>
      </c>
      <c r="B15" s="62" t="s">
        <v>192</v>
      </c>
      <c r="C15" s="20" t="str">
        <f t="shared" si="0"/>
        <v>Cuaderno de Estudio</v>
      </c>
      <c r="D15" s="63" t="s">
        <v>193</v>
      </c>
      <c r="E15" s="63" t="s">
        <v>153</v>
      </c>
      <c r="F15" s="13" t="str">
        <f t="shared" si="4"/>
        <v>CN_11_14_CO_IMG06_small</v>
      </c>
      <c r="G15" s="13" t="str">
        <f ca="1">IF($F15&lt;&gt;"",IF($G$4="Recurso",VLOOKUP($E15,OFFSET('Definición técnica de imagenes'!$A$1,MATCH($G$5,'Definición técnica de imagenes'!$A$1:$A$104,0)-1,1,COUNTIF('Definición técnica de imagenes'!$A$3:$A$102,$G$5),5),5,FALSE),'Definición técnica de imagenes'!$F$16),"")</f>
        <v>526 x 370 px</v>
      </c>
      <c r="H15" s="13" t="str">
        <f t="shared" ca="1" si="5"/>
        <v>CN_11_14_CO_IMG06_zoom</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600 px</v>
      </c>
      <c r="J15" s="66"/>
      <c r="K15" s="65" t="s">
        <v>196</v>
      </c>
      <c r="O15" s="2" t="str">
        <f>'Definición técnica de imagenes'!A24</f>
        <v>F6B</v>
      </c>
    </row>
    <row r="16" spans="1:16" s="11" customFormat="1" ht="117" customHeight="1" x14ac:dyDescent="0.3">
      <c r="A16" s="12" t="str">
        <f t="shared" si="3"/>
        <v>IMG07</v>
      </c>
      <c r="B16" s="62" t="s">
        <v>197</v>
      </c>
      <c r="C16" s="20" t="str">
        <f t="shared" si="0"/>
        <v>Cuaderno de Estudio</v>
      </c>
      <c r="D16" s="63" t="s">
        <v>191</v>
      </c>
      <c r="E16" s="63" t="s">
        <v>153</v>
      </c>
      <c r="F16" s="13" t="str">
        <f t="shared" si="4"/>
        <v>CN_11_14_CO_IMG07_small</v>
      </c>
      <c r="G16" s="13" t="str">
        <f ca="1">IF($F16&lt;&gt;"",IF($G$4="Recurso",VLOOKUP($E16,OFFSET('Definición técnica de imagenes'!$A$1,MATCH($G$5,'Definición técnica de imagenes'!$A$1:$A$104,0)-1,1,COUNTIF('Definición técnica de imagenes'!$A$3:$A$102,$G$5),5),5,FALSE),'Definición técnica de imagenes'!$F$16),"")</f>
        <v>526 x 370 px</v>
      </c>
      <c r="H16" s="13" t="str">
        <f t="shared" ca="1" si="5"/>
        <v>CN_11_14_CO_IMG07_zoom</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600 px</v>
      </c>
      <c r="J16" s="67"/>
      <c r="K16" s="68"/>
      <c r="O16" s="2" t="str">
        <f>'Definición técnica de imagenes'!A25</f>
        <v>F7</v>
      </c>
    </row>
    <row r="17" spans="1:15" s="11" customFormat="1" ht="122.25" customHeight="1" x14ac:dyDescent="0.25">
      <c r="A17" s="12" t="str">
        <f t="shared" si="3"/>
        <v>IMG08</v>
      </c>
      <c r="B17" s="62" t="s">
        <v>192</v>
      </c>
      <c r="C17" s="20" t="str">
        <f t="shared" si="0"/>
        <v>Cuaderno de Estudio</v>
      </c>
      <c r="D17" s="63" t="s">
        <v>193</v>
      </c>
      <c r="E17" s="63" t="s">
        <v>153</v>
      </c>
      <c r="F17" s="13" t="str">
        <f t="shared" si="4"/>
        <v>CN_11_14_CO_IMG08_small</v>
      </c>
      <c r="G17" s="13" t="str">
        <f ca="1">IF($F17&lt;&gt;"",IF($G$4="Recurso",VLOOKUP($E17,OFFSET('Definición técnica de imagenes'!$A$1,MATCH($G$5,'Definición técnica de imagenes'!$A$1:$A$104,0)-1,1,COUNTIF('Definición técnica de imagenes'!$A$3:$A$102,$G$5),5),5,FALSE),'Definición técnica de imagenes'!$F$16),"")</f>
        <v>526 x 370 px</v>
      </c>
      <c r="H17" s="13" t="str">
        <f t="shared" ca="1" si="5"/>
        <v>CN_11_14_CO_IMG08_zoom</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600 px</v>
      </c>
      <c r="J17" s="66"/>
      <c r="K17" s="65" t="s">
        <v>194</v>
      </c>
      <c r="O17" s="2" t="str">
        <f>'Definición técnica de imagenes'!A27</f>
        <v>F7B</v>
      </c>
    </row>
    <row r="18" spans="1:15" s="11" customFormat="1" ht="115.5" customHeight="1" x14ac:dyDescent="0.25">
      <c r="A18" s="12" t="str">
        <f t="shared" si="3"/>
        <v>IMG09</v>
      </c>
      <c r="B18" s="62" t="s">
        <v>192</v>
      </c>
      <c r="C18" s="20" t="str">
        <f t="shared" si="0"/>
        <v>Cuaderno de Estudio</v>
      </c>
      <c r="D18" s="63" t="s">
        <v>193</v>
      </c>
      <c r="E18" s="63" t="s">
        <v>153</v>
      </c>
      <c r="F18" s="13" t="str">
        <f t="shared" si="4"/>
        <v>CN_11_14_CO_IMG09_small</v>
      </c>
      <c r="G18" s="13" t="str">
        <f ca="1">IF($F18&lt;&gt;"",IF($G$4="Recurso",VLOOKUP($E18,OFFSET('Definición técnica de imagenes'!$A$1,MATCH($G$5,'Definición técnica de imagenes'!$A$1:$A$104,0)-1,1,COUNTIF('Definición técnica de imagenes'!$A$3:$A$102,$G$5),5),5,FALSE),'Definición técnica de imagenes'!$F$16),"")</f>
        <v>526 x 370 px</v>
      </c>
      <c r="H18" s="13" t="str">
        <f t="shared" ca="1" si="5"/>
        <v>CN_11_14_CO_IMG09_zoom</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600 px</v>
      </c>
      <c r="J18" s="66"/>
      <c r="K18" s="65" t="s">
        <v>194</v>
      </c>
      <c r="O18" s="2" t="str">
        <f>'Definición técnica de imagenes'!A30</f>
        <v>F8</v>
      </c>
    </row>
    <row r="19" spans="1:15" s="11" customFormat="1" ht="120" customHeight="1" x14ac:dyDescent="0.25">
      <c r="A19" s="12" t="str">
        <f t="shared" ref="A19:A50" si="6">IF(OR(B19&lt;&gt;"",J19&lt;&gt;""),CONCATENATE(LEFT(A18,3),IF(MID(A18,4,2)+1&lt;10,CONCATENATE("0",MID(A18,4,2)+1),MID(A18,4,2)+1)),"")</f>
        <v>IMG10</v>
      </c>
      <c r="B19" s="62" t="s">
        <v>192</v>
      </c>
      <c r="C19" s="20" t="str">
        <f t="shared" si="0"/>
        <v>Cuaderno de Estudio</v>
      </c>
      <c r="D19" s="63" t="s">
        <v>193</v>
      </c>
      <c r="E19" s="63" t="s">
        <v>153</v>
      </c>
      <c r="F19" s="13" t="str">
        <f t="shared" si="4"/>
        <v>CN_11_14_CO_IMG10_small</v>
      </c>
      <c r="G19" s="13" t="str">
        <f ca="1">IF($F19&lt;&gt;"",IF($G$4="Recurso",VLOOKUP($E19,OFFSET('Definición técnica de imagenes'!$A$1,MATCH($G$5,'Definición técnica de imagenes'!$A$1:$A$104,0)-1,1,COUNTIF('Definición técnica de imagenes'!$A$3:$A$102,$G$5),5),5,FALSE),'Definición técnica de imagenes'!$F$16),"")</f>
        <v>526 x 370 px</v>
      </c>
      <c r="H19" s="13" t="str">
        <f t="shared" ca="1" si="5"/>
        <v>CN_11_14_CO_IMG10_zoom</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600 px</v>
      </c>
      <c r="J19" s="67"/>
      <c r="K19" s="65" t="s">
        <v>198</v>
      </c>
      <c r="O19" s="2" t="str">
        <f>'Definición técnica de imagenes'!A31</f>
        <v>F10</v>
      </c>
    </row>
    <row r="20" spans="1:15" s="11" customFormat="1" ht="150" customHeight="1" x14ac:dyDescent="0.25">
      <c r="A20" s="12" t="str">
        <f t="shared" si="6"/>
        <v>IMG11</v>
      </c>
      <c r="B20" s="62" t="s">
        <v>192</v>
      </c>
      <c r="C20" s="20" t="str">
        <f t="shared" si="0"/>
        <v>Cuaderno de Estudio</v>
      </c>
      <c r="D20" s="63" t="s">
        <v>193</v>
      </c>
      <c r="E20" s="63" t="s">
        <v>153</v>
      </c>
      <c r="F20" s="13" t="str">
        <f t="shared" si="4"/>
        <v>CN_11_14_CO_IMG11_small</v>
      </c>
      <c r="G20" s="13" t="str">
        <f ca="1">IF($F20&lt;&gt;"",IF($G$4="Recurso",VLOOKUP($E20,OFFSET('Definición técnica de imagenes'!$A$1,MATCH($G$5,'Definición técnica de imagenes'!$A$1:$A$104,0)-1,1,COUNTIF('Definición técnica de imagenes'!$A$3:$A$102,$G$5),5),5,FALSE),'Definición técnica de imagenes'!$F$16),"")</f>
        <v>526 x 370 px</v>
      </c>
      <c r="H20" s="13" t="str">
        <f t="shared" ca="1" si="5"/>
        <v>CN_11_14_CO_IMG11_zoom</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600 px</v>
      </c>
      <c r="J20" s="64"/>
      <c r="K20" s="65" t="s">
        <v>194</v>
      </c>
      <c r="O20" s="2" t="str">
        <f>'Definición técnica de imagenes'!A32</f>
        <v>F10B</v>
      </c>
    </row>
    <row r="21" spans="1:15" s="11" customFormat="1" ht="143.25" customHeight="1" x14ac:dyDescent="0.25">
      <c r="A21" s="12" t="str">
        <f t="shared" si="6"/>
        <v>IMG12</v>
      </c>
      <c r="B21" s="62" t="s">
        <v>192</v>
      </c>
      <c r="C21" s="20" t="str">
        <f t="shared" si="0"/>
        <v>Cuaderno de Estudio</v>
      </c>
      <c r="D21" s="63" t="s">
        <v>193</v>
      </c>
      <c r="E21" s="63" t="s">
        <v>153</v>
      </c>
      <c r="F21" s="13" t="str">
        <f t="shared" si="4"/>
        <v>CN_11_14_CO_IMG12_small</v>
      </c>
      <c r="G21" s="13" t="str">
        <f ca="1">IF($F21&lt;&gt;"",IF($G$4="Recurso",VLOOKUP($E21,OFFSET('Definición técnica de imagenes'!$A$1,MATCH($G$5,'Definición técnica de imagenes'!$A$1:$A$104,0)-1,1,COUNTIF('Definición técnica de imagenes'!$A$3:$A$102,$G$5),5),5,FALSE),'Definición técnica de imagenes'!$F$16),"")</f>
        <v>526 x 370 px</v>
      </c>
      <c r="H21" s="13" t="str">
        <f t="shared" ca="1" si="5"/>
        <v>CN_11_14_CO_IMG12_zoom</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600 px</v>
      </c>
      <c r="J21" s="66"/>
      <c r="K21" s="65" t="s">
        <v>194</v>
      </c>
      <c r="O21" s="2" t="str">
        <f>'Definición técnica de imagenes'!A33</f>
        <v>F11</v>
      </c>
    </row>
    <row r="22" spans="1:15" s="11" customFormat="1" ht="111.75" customHeight="1" x14ac:dyDescent="0.25">
      <c r="A22" s="12" t="str">
        <f t="shared" si="6"/>
        <v>IMG13</v>
      </c>
      <c r="B22" s="62" t="s">
        <v>192</v>
      </c>
      <c r="C22" s="20" t="str">
        <f t="shared" si="0"/>
        <v>Cuaderno de Estudio</v>
      </c>
      <c r="D22" s="63" t="s">
        <v>193</v>
      </c>
      <c r="E22" s="63" t="s">
        <v>153</v>
      </c>
      <c r="F22" s="13" t="str">
        <f t="shared" si="4"/>
        <v>CN_11_14_CO_IMG13_small</v>
      </c>
      <c r="G22" s="13" t="str">
        <f ca="1">IF($F22&lt;&gt;"",IF($G$4="Recurso",VLOOKUP($E22,OFFSET('Definición técnica de imagenes'!$A$1,MATCH($G$5,'Definición técnica de imagenes'!$A$1:$A$104,0)-1,1,COUNTIF('Definición técnica de imagenes'!$A$3:$A$102,$G$5),5),5,FALSE),'Definición técnica de imagenes'!$F$16),"")</f>
        <v>526 x 370 px</v>
      </c>
      <c r="H22" s="13" t="str">
        <f t="shared" ca="1" si="5"/>
        <v>CN_11_14_CO_IMG13_zoom</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600 px</v>
      </c>
      <c r="J22" s="63"/>
      <c r="K22" s="65" t="s">
        <v>194</v>
      </c>
      <c r="O22" s="2" t="str">
        <f>'Definición técnica de imagenes'!A34</f>
        <v>F12</v>
      </c>
    </row>
    <row r="23" spans="1:15" s="11" customFormat="1" ht="137.25" customHeight="1" x14ac:dyDescent="0.25">
      <c r="A23" s="12" t="str">
        <f t="shared" si="6"/>
        <v>IMG14</v>
      </c>
      <c r="B23" s="62" t="s">
        <v>192</v>
      </c>
      <c r="C23" s="20" t="str">
        <f t="shared" si="0"/>
        <v>Cuaderno de Estudio</v>
      </c>
      <c r="D23" s="63" t="s">
        <v>193</v>
      </c>
      <c r="E23" s="63" t="s">
        <v>153</v>
      </c>
      <c r="F23" s="13" t="str">
        <f t="shared" si="4"/>
        <v>CN_11_14_CO_IMG14_small</v>
      </c>
      <c r="G23" s="13" t="str">
        <f ca="1">IF($F23&lt;&gt;"",IF($G$4="Recurso",VLOOKUP($E23,OFFSET('Definición técnica de imagenes'!$A$1,MATCH($G$5,'Definición técnica de imagenes'!$A$1:$A$104,0)-1,1,COUNTIF('Definición técnica de imagenes'!$A$3:$A$102,$G$5),5),5,FALSE),'Definición técnica de imagenes'!$F$16),"")</f>
        <v>526 x 370 px</v>
      </c>
      <c r="H23" s="13" t="str">
        <f t="shared" ca="1" si="5"/>
        <v>CN_11_14_CO_IMG14_zoom</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600 px</v>
      </c>
      <c r="J23" s="64"/>
      <c r="K23" s="65" t="s">
        <v>194</v>
      </c>
      <c r="O23" s="2" t="str">
        <f>'Definición técnica de imagenes'!A35</f>
        <v>F13</v>
      </c>
    </row>
    <row r="24" spans="1:15" s="11" customFormat="1" ht="222" customHeight="1" x14ac:dyDescent="0.25">
      <c r="A24" s="12" t="str">
        <f t="shared" si="6"/>
        <v>IMG15</v>
      </c>
      <c r="B24" s="62" t="s">
        <v>192</v>
      </c>
      <c r="C24" s="20" t="str">
        <f t="shared" si="0"/>
        <v>Cuaderno de Estudio</v>
      </c>
      <c r="D24" s="63" t="s">
        <v>193</v>
      </c>
      <c r="E24" s="63" t="s">
        <v>153</v>
      </c>
      <c r="F24" s="13" t="str">
        <f t="shared" si="4"/>
        <v>CN_11_14_CO_IMG15_small</v>
      </c>
      <c r="G24" s="13" t="str">
        <f ca="1">IF($F24&lt;&gt;"",IF($G$4="Recurso",VLOOKUP($E24,OFFSET('Definición técnica de imagenes'!$A$1,MATCH($G$5,'Definición técnica de imagenes'!$A$1:$A$104,0)-1,1,COUNTIF('Definición técnica de imagenes'!$A$3:$A$102,$G$5),5),5,FALSE),'Definición técnica de imagenes'!$F$16),"")</f>
        <v>526 x 370 px</v>
      </c>
      <c r="H24" s="13" t="str">
        <f t="shared" ca="1" si="5"/>
        <v>CN_11_14_CO_IMG15_zoom</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600 px</v>
      </c>
      <c r="J24" s="63"/>
      <c r="K24" s="65" t="s">
        <v>194</v>
      </c>
      <c r="O24" s="2" t="str">
        <f>'Definición técnica de imagenes'!A37</f>
        <v>F13B</v>
      </c>
    </row>
    <row r="25" spans="1:15" s="11" customFormat="1" ht="150" customHeight="1" x14ac:dyDescent="0.25">
      <c r="A25" s="12" t="str">
        <f t="shared" si="6"/>
        <v>IMG16</v>
      </c>
      <c r="B25" s="62" t="s">
        <v>192</v>
      </c>
      <c r="C25" s="20" t="str">
        <f t="shared" si="0"/>
        <v>Cuaderno de Estudio</v>
      </c>
      <c r="D25" s="63" t="s">
        <v>193</v>
      </c>
      <c r="E25" s="63" t="s">
        <v>153</v>
      </c>
      <c r="F25" s="13" t="str">
        <f t="shared" si="4"/>
        <v>CN_11_14_CO_IMG16_small</v>
      </c>
      <c r="G25" s="13" t="str">
        <f ca="1">IF($F25&lt;&gt;"",IF($G$4="Recurso",VLOOKUP($E25,OFFSET('Definición técnica de imagenes'!$A$1,MATCH($G$5,'Definición técnica de imagenes'!$A$1:$A$104,0)-1,1,COUNTIF('Definición técnica de imagenes'!$A$3:$A$102,$G$5),5),5,FALSE),'Definición técnica de imagenes'!$F$16),"")</f>
        <v>526 x 370 px</v>
      </c>
      <c r="H25" s="13" t="str">
        <f t="shared" ca="1" si="5"/>
        <v>CN_11_14_CO_IMG16_zoom</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600 px</v>
      </c>
      <c r="J25" s="63"/>
      <c r="K25" s="65" t="s">
        <v>194</v>
      </c>
    </row>
    <row r="26" spans="1:15" s="11" customFormat="1" ht="195.75" customHeight="1" x14ac:dyDescent="0.25">
      <c r="A26" s="12" t="str">
        <f t="shared" si="6"/>
        <v>IMG17</v>
      </c>
      <c r="B26" s="62" t="s">
        <v>192</v>
      </c>
      <c r="C26" s="20" t="str">
        <f t="shared" si="0"/>
        <v>Cuaderno de Estudio</v>
      </c>
      <c r="D26" s="63" t="s">
        <v>193</v>
      </c>
      <c r="E26" s="63" t="s">
        <v>153</v>
      </c>
      <c r="F26" s="13" t="str">
        <f t="shared" si="4"/>
        <v>CN_11_14_CO_IMG17_small</v>
      </c>
      <c r="G26" s="13" t="str">
        <f ca="1">IF($F26&lt;&gt;"",IF($G$4="Recurso",VLOOKUP($E26,OFFSET('Definición técnica de imagenes'!$A$1,MATCH($G$5,'Definición técnica de imagenes'!$A$1:$A$104,0)-1,1,COUNTIF('Definición técnica de imagenes'!$A$3:$A$102,$G$5),5),5,FALSE),'Definición técnica de imagenes'!$F$16),"")</f>
        <v>526 x 370 px</v>
      </c>
      <c r="H26" s="13" t="str">
        <f t="shared" ca="1" si="5"/>
        <v>CN_11_14_CO_IMG17_zoom</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600 px</v>
      </c>
      <c r="J26" s="63"/>
      <c r="K26" s="65" t="s">
        <v>194</v>
      </c>
    </row>
    <row r="27" spans="1:15" s="11" customFormat="1" ht="221.25" customHeight="1" x14ac:dyDescent="0.25">
      <c r="A27" s="12" t="str">
        <f t="shared" si="6"/>
        <v>IMG18</v>
      </c>
      <c r="B27" s="62" t="s">
        <v>192</v>
      </c>
      <c r="C27" s="20" t="str">
        <f t="shared" si="0"/>
        <v>Cuaderno de Estudio</v>
      </c>
      <c r="D27" s="63" t="s">
        <v>193</v>
      </c>
      <c r="E27" s="63" t="s">
        <v>153</v>
      </c>
      <c r="F27" s="13" t="str">
        <f t="shared" si="4"/>
        <v>CN_11_14_CO_IMG18_small</v>
      </c>
      <c r="G27" s="13" t="str">
        <f ca="1">IF($F27&lt;&gt;"",IF($G$4="Recurso",VLOOKUP($E27,OFFSET('Definición técnica de imagenes'!$A$1,MATCH($G$5,'Definición técnica de imagenes'!$A$1:$A$104,0)-1,1,COUNTIF('Definición técnica de imagenes'!$A$3:$A$102,$G$5),5),5,FALSE),'Definición técnica de imagenes'!$F$16),"")</f>
        <v>526 x 370 px</v>
      </c>
      <c r="H27" s="13" t="str">
        <f t="shared" ca="1" si="5"/>
        <v>CN_11_14_CO_IMG18_zoom</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800 x 600 px</v>
      </c>
      <c r="J27"/>
      <c r="K27" s="65" t="s">
        <v>194</v>
      </c>
      <c r="O27" s="2"/>
    </row>
    <row r="28" spans="1:15" s="11" customFormat="1" ht="189.75" customHeight="1" x14ac:dyDescent="0.25">
      <c r="A28" s="12" t="str">
        <f t="shared" si="6"/>
        <v>IMG19</v>
      </c>
      <c r="B28" s="62" t="s">
        <v>192</v>
      </c>
      <c r="C28" s="20" t="str">
        <f t="shared" si="0"/>
        <v>Cuaderno de Estudio</v>
      </c>
      <c r="D28" s="63" t="s">
        <v>193</v>
      </c>
      <c r="E28" s="63" t="s">
        <v>153</v>
      </c>
      <c r="F28" s="13" t="str">
        <f t="shared" si="4"/>
        <v>CN_11_14_CO_IMG19_small</v>
      </c>
      <c r="G28" s="13" t="str">
        <f ca="1">IF($F28&lt;&gt;"",IF($G$4="Recurso",VLOOKUP($E28,OFFSET('Definición técnica de imagenes'!$A$1,MATCH($G$5,'Definición técnica de imagenes'!$A$1:$A$104,0)-1,1,COUNTIF('Definición técnica de imagenes'!$A$3:$A$102,$G$5),5),5,FALSE),'Definición técnica de imagenes'!$F$16),"")</f>
        <v>526 x 370 px</v>
      </c>
      <c r="H28" s="13" t="str">
        <f t="shared" ca="1" si="5"/>
        <v>CN_11_14_CO_IMG19_zoom</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800 x 600 px</v>
      </c>
      <c r="J28"/>
      <c r="K28" s="65" t="s">
        <v>194</v>
      </c>
    </row>
    <row r="29" spans="1:15" s="11" customFormat="1" ht="163.5" customHeight="1" x14ac:dyDescent="0.25">
      <c r="A29" s="12" t="str">
        <f t="shared" si="6"/>
        <v>IMG20</v>
      </c>
      <c r="B29" s="62" t="s">
        <v>192</v>
      </c>
      <c r="C29" s="20" t="str">
        <f t="shared" si="0"/>
        <v>Cuaderno de Estudio</v>
      </c>
      <c r="D29" s="63" t="s">
        <v>193</v>
      </c>
      <c r="E29" s="63" t="s">
        <v>153</v>
      </c>
      <c r="F29" s="13" t="str">
        <f t="shared" si="4"/>
        <v>CN_11_14_CO_IMG20_small</v>
      </c>
      <c r="G29" s="13" t="str">
        <f ca="1">IF($F29&lt;&gt;"",IF($G$4="Recurso",VLOOKUP($E29,OFFSET('Definición técnica de imagenes'!$A$1,MATCH($G$5,'Definición técnica de imagenes'!$A$1:$A$104,0)-1,1,COUNTIF('Definición técnica de imagenes'!$A$3:$A$102,$G$5),5),5,FALSE),'Definición técnica de imagenes'!$F$16),"")</f>
        <v>526 x 370 px</v>
      </c>
      <c r="H29" s="13" t="str">
        <f t="shared" ca="1" si="5"/>
        <v>CN_11_14_CO_IMG20_zoom</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800 x 600 px</v>
      </c>
      <c r="J29" s="64"/>
      <c r="K29" s="65" t="s">
        <v>194</v>
      </c>
    </row>
    <row r="30" spans="1:15" s="11" customFormat="1" ht="141.75" customHeight="1" x14ac:dyDescent="0.25">
      <c r="A30" s="12" t="str">
        <f t="shared" si="6"/>
        <v>IMG21</v>
      </c>
      <c r="B30" s="62" t="s">
        <v>192</v>
      </c>
      <c r="C30" s="20" t="str">
        <f t="shared" si="0"/>
        <v>Cuaderno de Estudio</v>
      </c>
      <c r="D30" s="63" t="s">
        <v>193</v>
      </c>
      <c r="E30" s="63" t="s">
        <v>153</v>
      </c>
      <c r="F30" s="13" t="str">
        <f t="shared" si="4"/>
        <v>CN_11_14_CO_IMG21_small</v>
      </c>
      <c r="G30" s="13" t="str">
        <f ca="1">IF($F30&lt;&gt;"",IF($G$4="Recurso",VLOOKUP($E30,OFFSET('Definición técnica de imagenes'!$A$1,MATCH($G$5,'Definición técnica de imagenes'!$A$1:$A$104,0)-1,1,COUNTIF('Definición técnica de imagenes'!$A$3:$A$102,$G$5),5),5,FALSE),'Definición técnica de imagenes'!$F$16),"")</f>
        <v>526 x 370 px</v>
      </c>
      <c r="H30" s="13" t="str">
        <f t="shared" ca="1" si="5"/>
        <v>CN_11_14_CO_IMG21_zoom</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800 x 600 px</v>
      </c>
      <c r="J30" s="64"/>
      <c r="K30" s="65" t="s">
        <v>194</v>
      </c>
    </row>
    <row r="31" spans="1:15" s="11" customFormat="1" ht="149.25" customHeight="1" x14ac:dyDescent="0.25">
      <c r="A31" s="12" t="str">
        <f t="shared" si="6"/>
        <v>IMG22</v>
      </c>
      <c r="B31" s="62" t="s">
        <v>192</v>
      </c>
      <c r="C31" s="20" t="str">
        <f t="shared" si="0"/>
        <v>Cuaderno de Estudio</v>
      </c>
      <c r="D31" s="63" t="s">
        <v>193</v>
      </c>
      <c r="E31" s="63" t="s">
        <v>153</v>
      </c>
      <c r="F31" s="13" t="str">
        <f t="shared" si="4"/>
        <v>CN_11_14_CO_IMG22_small</v>
      </c>
      <c r="G31" s="13" t="str">
        <f ca="1">IF($F31&lt;&gt;"",IF($G$4="Recurso",VLOOKUP($E31,OFFSET('Definición técnica de imagenes'!$A$1,MATCH($G$5,'Definición técnica de imagenes'!$A$1:$A$104,0)-1,1,COUNTIF('Definición técnica de imagenes'!$A$3:$A$102,$G$5),5),5,FALSE),'Definición técnica de imagenes'!$F$16),"")</f>
        <v>526 x 370 px</v>
      </c>
      <c r="H31" s="13" t="str">
        <f t="shared" ca="1" si="5"/>
        <v>CN_11_14_CO_IMG22_zoom</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800 x 600 px</v>
      </c>
      <c r="J31" s="64"/>
      <c r="K31" s="65" t="s">
        <v>194</v>
      </c>
    </row>
    <row r="32" spans="1:15" s="11" customFormat="1" ht="162" customHeight="1" x14ac:dyDescent="0.25">
      <c r="A32" s="12" t="str">
        <f t="shared" si="6"/>
        <v>IMG23</v>
      </c>
      <c r="B32" s="62" t="s">
        <v>192</v>
      </c>
      <c r="C32" s="20" t="str">
        <f t="shared" si="0"/>
        <v>Cuaderno de Estudio</v>
      </c>
      <c r="D32" s="63" t="s">
        <v>193</v>
      </c>
      <c r="E32" s="63" t="s">
        <v>153</v>
      </c>
      <c r="F32" s="13" t="str">
        <f t="shared" si="4"/>
        <v>CN_11_14_CO_IMG23_small</v>
      </c>
      <c r="G32" s="13" t="str">
        <f ca="1">IF($F32&lt;&gt;"",IF($G$4="Recurso",VLOOKUP($E32,OFFSET('Definición técnica de imagenes'!$A$1,MATCH($G$5,'Definición técnica de imagenes'!$A$1:$A$104,0)-1,1,COUNTIF('Definición técnica de imagenes'!$A$3:$A$102,$G$5),5),5,FALSE),'Definición técnica de imagenes'!$F$16),"")</f>
        <v>526 x 370 px</v>
      </c>
      <c r="H32" s="13" t="str">
        <f t="shared" ca="1" si="5"/>
        <v>CN_11_14_CO_IMG23_zoom</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800 x 600 px</v>
      </c>
      <c r="J32" s="64"/>
      <c r="K32" s="65" t="s">
        <v>194</v>
      </c>
    </row>
    <row r="33" spans="1:15" s="11" customFormat="1" ht="159.75" customHeight="1" x14ac:dyDescent="0.25">
      <c r="A33" s="12" t="str">
        <f t="shared" si="6"/>
        <v>IMG24</v>
      </c>
      <c r="B33" s="62" t="s">
        <v>192</v>
      </c>
      <c r="C33" s="20" t="str">
        <f t="shared" si="0"/>
        <v>Cuaderno de Estudio</v>
      </c>
      <c r="D33" s="63" t="s">
        <v>193</v>
      </c>
      <c r="E33" s="63" t="s">
        <v>153</v>
      </c>
      <c r="F33" s="13" t="str">
        <f t="shared" si="4"/>
        <v>CN_11_14_CO_IMG24_small</v>
      </c>
      <c r="G33" s="13" t="str">
        <f ca="1">IF($F33&lt;&gt;"",IF($G$4="Recurso",VLOOKUP($E33,OFFSET('Definición técnica de imagenes'!$A$1,MATCH($G$5,'Definición técnica de imagenes'!$A$1:$A$104,0)-1,1,COUNTIF('Definición técnica de imagenes'!$A$3:$A$102,$G$5),5),5,FALSE),'Definición técnica de imagenes'!$F$16),"")</f>
        <v>526 x 370 px</v>
      </c>
      <c r="H33" s="13" t="str">
        <f t="shared" ca="1" si="5"/>
        <v>CN_11_14_CO_IMG24_zoom</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800 x 600 px</v>
      </c>
      <c r="J33" s="64"/>
      <c r="K33" s="65" t="s">
        <v>194</v>
      </c>
    </row>
    <row r="34" spans="1:15" s="11" customFormat="1" ht="222.75" customHeight="1" x14ac:dyDescent="0.25">
      <c r="A34" s="12" t="str">
        <f t="shared" si="6"/>
        <v>IMG25</v>
      </c>
      <c r="B34" s="62" t="s">
        <v>192</v>
      </c>
      <c r="C34" s="20" t="str">
        <f t="shared" si="0"/>
        <v>Cuaderno de Estudio</v>
      </c>
      <c r="D34" s="63" t="s">
        <v>193</v>
      </c>
      <c r="E34" s="63" t="s">
        <v>153</v>
      </c>
      <c r="F34" s="13" t="str">
        <f t="shared" si="4"/>
        <v>CN_11_14_CO_IMG25_small</v>
      </c>
      <c r="G34" s="13" t="str">
        <f ca="1">IF($F34&lt;&gt;"",IF($G$4="Recurso",VLOOKUP($E34,OFFSET('Definición técnica de imagenes'!$A$1,MATCH($G$5,'Definición técnica de imagenes'!$A$1:$A$104,0)-1,1,COUNTIF('Definición técnica de imagenes'!$A$3:$A$102,$G$5),5),5,FALSE),'Definición técnica de imagenes'!$F$16),"")</f>
        <v>526 x 370 px</v>
      </c>
      <c r="H34" s="13" t="str">
        <f t="shared" ca="1" si="5"/>
        <v>CN_11_14_CO_IMG25_zoom</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800 x 600 px</v>
      </c>
      <c r="J34" s="64"/>
      <c r="K34" s="65" t="s">
        <v>194</v>
      </c>
      <c r="O34" s="2"/>
    </row>
    <row r="35" spans="1:15" s="11" customFormat="1" ht="222" customHeight="1" x14ac:dyDescent="0.25">
      <c r="A35" s="12" t="str">
        <f t="shared" si="6"/>
        <v>IMG26</v>
      </c>
      <c r="B35" s="62" t="s">
        <v>192</v>
      </c>
      <c r="C35" s="20" t="str">
        <f t="shared" si="0"/>
        <v>Cuaderno de Estudio</v>
      </c>
      <c r="D35" s="63" t="s">
        <v>193</v>
      </c>
      <c r="E35" s="63" t="s">
        <v>153</v>
      </c>
      <c r="F35" s="13" t="str">
        <f t="shared" si="4"/>
        <v>CN_11_14_CO_IMG26_small</v>
      </c>
      <c r="G35" s="13" t="str">
        <f ca="1">IF($F35&lt;&gt;"",IF($G$4="Recurso",VLOOKUP($E35,OFFSET('Definición técnica de imagenes'!$A$1,MATCH($G$5,'Definición técnica de imagenes'!$A$1:$A$104,0)-1,1,COUNTIF('Definición técnica de imagenes'!$A$3:$A$102,$G$5),5),5,FALSE),'Definición técnica de imagenes'!$F$16),"")</f>
        <v>526 x 370 px</v>
      </c>
      <c r="H35" s="13" t="str">
        <f t="shared" ca="1" si="5"/>
        <v>CN_11_14_CO_IMG26_zoom</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800 x 600 px</v>
      </c>
      <c r="J35" s="63"/>
      <c r="K35" s="65" t="s">
        <v>194</v>
      </c>
      <c r="O35" s="2"/>
    </row>
    <row r="36" spans="1:15" s="11" customFormat="1" ht="142.5" customHeight="1" x14ac:dyDescent="0.25">
      <c r="A36" s="12" t="str">
        <f t="shared" si="6"/>
        <v>IMG27</v>
      </c>
      <c r="B36" s="62" t="s">
        <v>192</v>
      </c>
      <c r="C36" s="20" t="str">
        <f t="shared" si="0"/>
        <v>Cuaderno de Estudio</v>
      </c>
      <c r="D36" s="63" t="s">
        <v>193</v>
      </c>
      <c r="E36" s="63" t="s">
        <v>153</v>
      </c>
      <c r="F36" s="13" t="str">
        <f t="shared" si="4"/>
        <v>CN_11_14_CO_IMG27_small</v>
      </c>
      <c r="G36" s="13" t="str">
        <f ca="1">IF($F36&lt;&gt;"",IF($G$4="Recurso",VLOOKUP($E36,OFFSET('Definición técnica de imagenes'!$A$1,MATCH($G$5,'Definición técnica de imagenes'!$A$1:$A$104,0)-1,1,COUNTIF('Definición técnica de imagenes'!$A$3:$A$102,$G$5),5),5,FALSE),'Definición técnica de imagenes'!$F$16),"")</f>
        <v>526 x 370 px</v>
      </c>
      <c r="H36" s="13" t="str">
        <f t="shared" ca="1" si="5"/>
        <v>CN_11_14_CO_IMG27_zoom</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800 x 600 px</v>
      </c>
      <c r="J36" s="63" t="s">
        <v>200</v>
      </c>
      <c r="K36" s="65" t="s">
        <v>201</v>
      </c>
      <c r="O36" s="2"/>
    </row>
    <row r="37" spans="1:15" s="11" customFormat="1" ht="162" customHeight="1" x14ac:dyDescent="0.25">
      <c r="A37" s="12" t="str">
        <f t="shared" si="6"/>
        <v>IMG28</v>
      </c>
      <c r="B37" s="62" t="s">
        <v>192</v>
      </c>
      <c r="C37" s="20" t="str">
        <f t="shared" si="0"/>
        <v>Cuaderno de Estudio</v>
      </c>
      <c r="D37" s="63" t="s">
        <v>193</v>
      </c>
      <c r="E37" s="63" t="s">
        <v>153</v>
      </c>
      <c r="F37" s="13" t="str">
        <f t="shared" si="4"/>
        <v>CN_11_14_CO_IMG28_small</v>
      </c>
      <c r="G37" s="13" t="str">
        <f ca="1">IF($F37&lt;&gt;"",IF($G$4="Recurso",VLOOKUP($E37,OFFSET('Definición técnica de imagenes'!$A$1,MATCH($G$5,'Definición técnica de imagenes'!$A$1:$A$104,0)-1,1,COUNTIF('Definición técnica de imagenes'!$A$3:$A$102,$G$5),5),5,FALSE),'Definición técnica de imagenes'!$F$16),"")</f>
        <v>526 x 370 px</v>
      </c>
      <c r="H37" s="13" t="str">
        <f t="shared" ca="1" si="5"/>
        <v>CN_11_14_CO_IMG28_zoom</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800 x 600 px</v>
      </c>
      <c r="J37" s="69"/>
      <c r="K37" s="65" t="s">
        <v>202</v>
      </c>
    </row>
    <row r="38" spans="1:15" s="11" customFormat="1" ht="177" customHeight="1" x14ac:dyDescent="0.25">
      <c r="A38" s="12" t="str">
        <f t="shared" si="6"/>
        <v>IMG29</v>
      </c>
      <c r="B38" s="62" t="s">
        <v>192</v>
      </c>
      <c r="C38" s="20" t="str">
        <f t="shared" si="0"/>
        <v>Cuaderno de Estudio</v>
      </c>
      <c r="D38" s="63" t="s">
        <v>193</v>
      </c>
      <c r="E38" s="63" t="s">
        <v>153</v>
      </c>
      <c r="F38" s="13" t="str">
        <f t="shared" si="4"/>
        <v>CN_11_14_CO_IMG29_small</v>
      </c>
      <c r="G38" s="13" t="str">
        <f ca="1">IF($F38&lt;&gt;"",IF($G$4="Recurso",VLOOKUP($E38,OFFSET('Definición técnica de imagenes'!$A$1,MATCH($G$5,'Definición técnica de imagenes'!$A$1:$A$104,0)-1,1,COUNTIF('Definición técnica de imagenes'!$A$3:$A$102,$G$5),5),5,FALSE),'Definición técnica de imagenes'!$F$16),"")</f>
        <v>526 x 370 px</v>
      </c>
      <c r="H38" s="13" t="str">
        <f t="shared" ca="1" si="5"/>
        <v>CN_11_14_CO_IMG29_zoom</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800 x 600 px</v>
      </c>
      <c r="J38" s="70"/>
      <c r="K38" s="65" t="s">
        <v>194</v>
      </c>
    </row>
    <row r="39" spans="1:15" s="11" customFormat="1" ht="272.25" customHeight="1" x14ac:dyDescent="0.25">
      <c r="A39" s="12" t="str">
        <f t="shared" si="6"/>
        <v>IMG30</v>
      </c>
      <c r="B39" s="62" t="s">
        <v>192</v>
      </c>
      <c r="C39" s="20" t="str">
        <f t="shared" si="0"/>
        <v>Cuaderno de Estudio</v>
      </c>
      <c r="D39" s="63" t="s">
        <v>193</v>
      </c>
      <c r="E39" s="63" t="s">
        <v>153</v>
      </c>
      <c r="F39" s="13" t="str">
        <f t="shared" si="4"/>
        <v>CN_11_14_CO_IMG30_small</v>
      </c>
      <c r="G39" s="13" t="str">
        <f ca="1">IF($F39&lt;&gt;"",IF($G$4="Recurso",VLOOKUP($E39,OFFSET('Definición técnica de imagenes'!$A$1,MATCH($G$5,'Definición técnica de imagenes'!$A$1:$A$104,0)-1,1,COUNTIF('Definición técnica de imagenes'!$A$3:$A$102,$G$5),5),5,FALSE),'Definición técnica de imagenes'!$F$16),"")</f>
        <v>526 x 370 px</v>
      </c>
      <c r="H39" s="13" t="str">
        <f t="shared" ca="1" si="5"/>
        <v>CN_11_14_CO_IMG30_zoom</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800 x 600 px</v>
      </c>
      <c r="J39" s="63"/>
      <c r="K39" s="65" t="s">
        <v>203</v>
      </c>
    </row>
    <row r="40" spans="1:15" s="11" customFormat="1" ht="246.75" customHeight="1" x14ac:dyDescent="0.25">
      <c r="A40" s="12" t="str">
        <f t="shared" si="6"/>
        <v>IMG31</v>
      </c>
      <c r="B40" s="62" t="s">
        <v>192</v>
      </c>
      <c r="C40" s="20" t="str">
        <f t="shared" si="0"/>
        <v>Cuaderno de Estudio</v>
      </c>
      <c r="D40" s="63" t="s">
        <v>193</v>
      </c>
      <c r="E40" s="63" t="s">
        <v>153</v>
      </c>
      <c r="F40" s="13" t="str">
        <f t="shared" si="4"/>
        <v>CN_11_14_CO_IMG31_small</v>
      </c>
      <c r="G40" s="13" t="str">
        <f ca="1">IF($F40&lt;&gt;"",IF($G$4="Recurso",VLOOKUP($E40,OFFSET('Definición técnica de imagenes'!$A$1,MATCH($G$5,'Definición técnica de imagenes'!$A$1:$A$104,0)-1,1,COUNTIF('Definición técnica de imagenes'!$A$3:$A$102,$G$5),5),5,FALSE),'Definición técnica de imagenes'!$F$16),"")</f>
        <v>526 x 370 px</v>
      </c>
      <c r="H40" s="13" t="str">
        <f t="shared" ca="1" si="5"/>
        <v>CN_11_14_CO_IMG31_zoom</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800 x 600 px</v>
      </c>
      <c r="J40" s="63"/>
      <c r="K40" s="65" t="s">
        <v>203</v>
      </c>
    </row>
    <row r="41" spans="1:15" s="11" customFormat="1" ht="194.25" customHeight="1" x14ac:dyDescent="0.25">
      <c r="A41" s="12" t="str">
        <f t="shared" si="6"/>
        <v>IMG32</v>
      </c>
      <c r="B41" s="62" t="s">
        <v>192</v>
      </c>
      <c r="C41" s="20" t="str">
        <f t="shared" si="0"/>
        <v>Cuaderno de Estudio</v>
      </c>
      <c r="D41" s="63" t="s">
        <v>193</v>
      </c>
      <c r="E41" s="63" t="s">
        <v>153</v>
      </c>
      <c r="F41" s="13" t="str">
        <f t="shared" si="4"/>
        <v>CN_11_14_CO_IMG32_small</v>
      </c>
      <c r="G41" s="13" t="str">
        <f ca="1">IF($F41&lt;&gt;"",IF($G$4="Recurso",VLOOKUP($E41,OFFSET('Definición técnica de imagenes'!$A$1,MATCH($G$5,'Definición técnica de imagenes'!$A$1:$A$104,0)-1,1,COUNTIF('Definición técnica de imagenes'!$A$3:$A$102,$G$5),5),5,FALSE),'Definición técnica de imagenes'!$F$16),"")</f>
        <v>526 x 370 px</v>
      </c>
      <c r="H41" s="13" t="str">
        <f t="shared" ca="1" si="5"/>
        <v>CN_11_14_CO_IMG32_zoom</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800 x 600 px</v>
      </c>
      <c r="J41" s="63"/>
      <c r="K41" s="65" t="s">
        <v>203</v>
      </c>
    </row>
    <row r="42" spans="1:15" s="11" customFormat="1" ht="214.5" customHeight="1" x14ac:dyDescent="0.25">
      <c r="A42" s="12" t="str">
        <f t="shared" si="6"/>
        <v>IMG33</v>
      </c>
      <c r="B42" s="62" t="s">
        <v>192</v>
      </c>
      <c r="C42" s="20" t="str">
        <f t="shared" ref="C42:C73" si="7">IF(OR(B42&lt;&gt;"",J42&lt;&gt;""),IF($G$4="Recurso",CONCATENATE($G$4," ",$G$5),$G$4),"")</f>
        <v>Cuaderno de Estudio</v>
      </c>
      <c r="D42" s="63" t="s">
        <v>193</v>
      </c>
      <c r="E42" s="63" t="s">
        <v>153</v>
      </c>
      <c r="F42" s="13" t="str">
        <f t="shared" si="4"/>
        <v>CN_11_14_CO_IMG33_small</v>
      </c>
      <c r="G42" s="13" t="str">
        <f ca="1">IF($F42&lt;&gt;"",IF($G$4="Recurso",VLOOKUP($E42,OFFSET('Definición técnica de imagenes'!$A$1,MATCH($G$5,'Definición técnica de imagenes'!$A$1:$A$104,0)-1,1,COUNTIF('Definición técnica de imagenes'!$A$3:$A$102,$G$5),5),5,FALSE),'Definición técnica de imagenes'!$F$16),"")</f>
        <v>526 x 370 px</v>
      </c>
      <c r="H42" s="13" t="str">
        <f t="shared" ca="1" si="5"/>
        <v>CN_11_14_CO_IMG33_zoom</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800 x 600 px</v>
      </c>
      <c r="J42" s="63"/>
      <c r="K42" s="65" t="s">
        <v>203</v>
      </c>
    </row>
    <row r="43" spans="1:15" s="11" customFormat="1" ht="106.5" customHeight="1" x14ac:dyDescent="0.25">
      <c r="A43" s="12" t="str">
        <f t="shared" si="6"/>
        <v>IMG34</v>
      </c>
      <c r="B43" s="62" t="s">
        <v>192</v>
      </c>
      <c r="C43" s="20" t="str">
        <f t="shared" si="7"/>
        <v>Cuaderno de Estudio</v>
      </c>
      <c r="D43" s="63" t="s">
        <v>193</v>
      </c>
      <c r="E43" s="63" t="s">
        <v>153</v>
      </c>
      <c r="F43" s="13" t="str">
        <f t="shared" si="4"/>
        <v>CN_11_14_CO_IMG34_small</v>
      </c>
      <c r="G43" s="13" t="str">
        <f ca="1">IF($F43&lt;&gt;"",IF($G$4="Recurso",VLOOKUP($E43,OFFSET('Definición técnica de imagenes'!$A$1,MATCH($G$5,'Definición técnica de imagenes'!$A$1:$A$104,0)-1,1,COUNTIF('Definición técnica de imagenes'!$A$3:$A$102,$G$5),5),5,FALSE),'Definición técnica de imagenes'!$F$16),"")</f>
        <v>526 x 370 px</v>
      </c>
      <c r="H43" s="13" t="str">
        <f t="shared" ca="1" si="5"/>
        <v>CN_11_14_CO_IMG34_zoom</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800 x 600 px</v>
      </c>
      <c r="J43" s="63"/>
      <c r="K43" s="65" t="s">
        <v>203</v>
      </c>
    </row>
    <row r="44" spans="1:15" s="11" customFormat="1" ht="138.75" customHeight="1" x14ac:dyDescent="0.25">
      <c r="A44" s="12" t="str">
        <f t="shared" si="6"/>
        <v>IMG35</v>
      </c>
      <c r="B44" s="62" t="s">
        <v>192</v>
      </c>
      <c r="C44" s="20" t="str">
        <f t="shared" si="7"/>
        <v>Cuaderno de Estudio</v>
      </c>
      <c r="D44" s="63" t="s">
        <v>193</v>
      </c>
      <c r="E44" s="63" t="s">
        <v>153</v>
      </c>
      <c r="F44" s="13" t="str">
        <f t="shared" si="4"/>
        <v>CN_11_14_CO_IMG35_small</v>
      </c>
      <c r="G44" s="13" t="str">
        <f ca="1">IF($F44&lt;&gt;"",IF($G$4="Recurso",VLOOKUP($E44,OFFSET('Definición técnica de imagenes'!$A$1,MATCH($G$5,'Definición técnica de imagenes'!$A$1:$A$104,0)-1,1,COUNTIF('Definición técnica de imagenes'!$A$3:$A$102,$G$5),5),5,FALSE),'Definición técnica de imagenes'!$F$16),"")</f>
        <v>526 x 370 px</v>
      </c>
      <c r="H44" s="13" t="str">
        <f t="shared" ca="1" si="5"/>
        <v>CN_11_14_CO_IMG35_zoom</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800 x 600 px</v>
      </c>
      <c r="J44" s="63"/>
      <c r="K44" s="65" t="s">
        <v>203</v>
      </c>
    </row>
    <row r="45" spans="1:15" s="11" customFormat="1" ht="132" customHeight="1" x14ac:dyDescent="0.25">
      <c r="A45" s="12" t="str">
        <f t="shared" si="6"/>
        <v>IMG36</v>
      </c>
      <c r="B45" s="62" t="s">
        <v>192</v>
      </c>
      <c r="C45" s="20" t="str">
        <f t="shared" si="7"/>
        <v>Cuaderno de Estudio</v>
      </c>
      <c r="D45" s="63" t="s">
        <v>193</v>
      </c>
      <c r="E45" s="63" t="s">
        <v>153</v>
      </c>
      <c r="F45" s="13" t="str">
        <f t="shared" si="4"/>
        <v>CN_11_14_CO_IMG36_small</v>
      </c>
      <c r="G45" s="13" t="str">
        <f ca="1">IF($F45&lt;&gt;"",IF($G$4="Recurso",VLOOKUP($E45,OFFSET('Definición técnica de imagenes'!$A$1,MATCH($G$5,'Definición técnica de imagenes'!$A$1:$A$104,0)-1,1,COUNTIF('Definición técnica de imagenes'!$A$3:$A$102,$G$5),5),5,FALSE),'Definición técnica de imagenes'!$F$16),"")</f>
        <v>526 x 370 px</v>
      </c>
      <c r="H45" s="13" t="str">
        <f t="shared" ca="1" si="5"/>
        <v>CN_11_14_CO_IMG36_zoom</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800 x 600 px</v>
      </c>
      <c r="J45" s="63"/>
      <c r="K45" s="65" t="s">
        <v>203</v>
      </c>
    </row>
    <row r="46" spans="1:15" s="11" customFormat="1" ht="139.5" customHeight="1" x14ac:dyDescent="0.25">
      <c r="A46" s="12" t="str">
        <f t="shared" si="6"/>
        <v>IMG37</v>
      </c>
      <c r="B46" s="62" t="s">
        <v>192</v>
      </c>
      <c r="C46" s="20" t="str">
        <f t="shared" si="7"/>
        <v>Cuaderno de Estudio</v>
      </c>
      <c r="D46" s="63" t="s">
        <v>193</v>
      </c>
      <c r="E46" s="63" t="s">
        <v>153</v>
      </c>
      <c r="F46" s="13" t="str">
        <f t="shared" si="4"/>
        <v>CN_11_14_CO_IMG37_small</v>
      </c>
      <c r="G46" s="13" t="str">
        <f ca="1">IF($F46&lt;&gt;"",IF($G$4="Recurso",VLOOKUP($E46,OFFSET('Definición técnica de imagenes'!$A$1,MATCH($G$5,'Definición técnica de imagenes'!$A$1:$A$104,0)-1,1,COUNTIF('Definición técnica de imagenes'!$A$3:$A$102,$G$5),5),5,FALSE),'Definición técnica de imagenes'!$F$16),"")</f>
        <v>526 x 370 px</v>
      </c>
      <c r="H46" s="13" t="str">
        <f t="shared" ca="1" si="5"/>
        <v>CN_11_14_CO_IMG37_zoom</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800 x 600 px</v>
      </c>
      <c r="J46" s="63"/>
      <c r="K46" s="65" t="s">
        <v>203</v>
      </c>
    </row>
    <row r="47" spans="1:15" s="11" customFormat="1" ht="171" customHeight="1" x14ac:dyDescent="0.25">
      <c r="A47" s="12" t="str">
        <f t="shared" si="6"/>
        <v>IMG38</v>
      </c>
      <c r="B47" s="62" t="s">
        <v>192</v>
      </c>
      <c r="C47" s="20" t="str">
        <f t="shared" si="7"/>
        <v>Cuaderno de Estudio</v>
      </c>
      <c r="D47" s="63" t="s">
        <v>193</v>
      </c>
      <c r="E47" s="63" t="s">
        <v>153</v>
      </c>
      <c r="F47" s="13" t="str">
        <f t="shared" si="4"/>
        <v>CN_11_14_CO_IMG38_small</v>
      </c>
      <c r="G47" s="13" t="str">
        <f ca="1">IF($F47&lt;&gt;"",IF($G$4="Recurso",VLOOKUP($E47,OFFSET('Definición técnica de imagenes'!$A$1,MATCH($G$5,'Definición técnica de imagenes'!$A$1:$A$104,0)-1,1,COUNTIF('Definición técnica de imagenes'!$A$3:$A$102,$G$5),5),5,FALSE),'Definición técnica de imagenes'!$F$16),"")</f>
        <v>526 x 370 px</v>
      </c>
      <c r="H47" s="13" t="str">
        <f t="shared" ca="1" si="5"/>
        <v>CN_11_14_CO_IMG38_zoom</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800 x 600 px</v>
      </c>
      <c r="J47" s="63"/>
      <c r="K47" s="65" t="s">
        <v>203</v>
      </c>
    </row>
    <row r="48" spans="1:15" s="11" customFormat="1" ht="201" customHeight="1" x14ac:dyDescent="0.25">
      <c r="A48" s="12" t="str">
        <f t="shared" si="6"/>
        <v>IMG39</v>
      </c>
      <c r="B48" s="62" t="s">
        <v>192</v>
      </c>
      <c r="C48" s="20" t="str">
        <f t="shared" si="7"/>
        <v>Cuaderno de Estudio</v>
      </c>
      <c r="D48" s="63" t="s">
        <v>193</v>
      </c>
      <c r="E48" s="63" t="s">
        <v>153</v>
      </c>
      <c r="F48" s="13" t="str">
        <f t="shared" si="4"/>
        <v>CN_11_14_CO_IMG39_small</v>
      </c>
      <c r="G48" s="13" t="str">
        <f ca="1">IF($F48&lt;&gt;"",IF($G$4="Recurso",VLOOKUP($E48,OFFSET('Definición técnica de imagenes'!$A$1,MATCH($G$5,'Definición técnica de imagenes'!$A$1:$A$104,0)-1,1,COUNTIF('Definición técnica de imagenes'!$A$3:$A$102,$G$5),5),5,FALSE),'Definición técnica de imagenes'!$F$16),"")</f>
        <v>526 x 370 px</v>
      </c>
      <c r="H48" s="13" t="str">
        <f t="shared" ca="1" si="5"/>
        <v>CN_11_14_CO_IMG39_zoom</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800 x 600 px</v>
      </c>
      <c r="J48" s="63"/>
      <c r="K48" s="65" t="s">
        <v>203</v>
      </c>
    </row>
    <row r="49" spans="1:11" s="11" customFormat="1" ht="210" customHeight="1" x14ac:dyDescent="0.25">
      <c r="A49" s="12" t="str">
        <f t="shared" si="6"/>
        <v>IMG40</v>
      </c>
      <c r="B49" s="62" t="s">
        <v>192</v>
      </c>
      <c r="C49" s="20" t="str">
        <f t="shared" si="7"/>
        <v>Cuaderno de Estudio</v>
      </c>
      <c r="D49" s="63" t="s">
        <v>193</v>
      </c>
      <c r="E49" s="63" t="s">
        <v>153</v>
      </c>
      <c r="F49" s="13" t="str">
        <f t="shared" si="4"/>
        <v>CN_11_14_CO_IMG40_small</v>
      </c>
      <c r="G49" s="13" t="str">
        <f ca="1">IF($F49&lt;&gt;"",IF($G$4="Recurso",VLOOKUP($E49,OFFSET('Definición técnica de imagenes'!$A$1,MATCH($G$5,'Definición técnica de imagenes'!$A$1:$A$104,0)-1,1,COUNTIF('Definición técnica de imagenes'!$A$3:$A$102,$G$5),5),5,FALSE),'Definición técnica de imagenes'!$F$16),"")</f>
        <v>526 x 370 px</v>
      </c>
      <c r="H49" s="13" t="str">
        <f t="shared" ca="1" si="5"/>
        <v>CN_11_14_CO_IMG40_zoom</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800 x 600 px</v>
      </c>
      <c r="J49" s="63"/>
      <c r="K49" s="65" t="s">
        <v>203</v>
      </c>
    </row>
    <row r="50" spans="1:11" s="11" customFormat="1" ht="175.5" customHeight="1" x14ac:dyDescent="0.25">
      <c r="A50" s="12" t="str">
        <f t="shared" si="6"/>
        <v>IMG41</v>
      </c>
      <c r="B50" s="62" t="s">
        <v>192</v>
      </c>
      <c r="C50" s="20" t="str">
        <f t="shared" si="7"/>
        <v>Cuaderno de Estudio</v>
      </c>
      <c r="D50" s="63" t="s">
        <v>193</v>
      </c>
      <c r="E50" s="63" t="s">
        <v>153</v>
      </c>
      <c r="F50" s="13" t="str">
        <f t="shared" si="4"/>
        <v>CN_11_14_CO_IMG41_small</v>
      </c>
      <c r="G50" s="13" t="str">
        <f ca="1">IF($F50&lt;&gt;"",IF($G$4="Recurso",VLOOKUP($E50,OFFSET('Definición técnica de imagenes'!$A$1,MATCH($G$5,'Definición técnica de imagenes'!$A$1:$A$104,0)-1,1,COUNTIF('Definición técnica de imagenes'!$A$3:$A$102,$G$5),5),5,FALSE),'Definición técnica de imagenes'!$F$16),"")</f>
        <v>526 x 370 px</v>
      </c>
      <c r="H50" s="13" t="str">
        <f t="shared" ca="1" si="5"/>
        <v>CN_11_14_CO_IMG41_zoom</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800 x 600 px</v>
      </c>
      <c r="J50" s="63"/>
      <c r="K50" s="65" t="s">
        <v>203</v>
      </c>
    </row>
    <row r="51" spans="1:11" s="11" customFormat="1" ht="153.75" customHeight="1" x14ac:dyDescent="0.25">
      <c r="A51" s="12" t="str">
        <f t="shared" ref="A51:A82" si="8">IF(OR(B51&lt;&gt;"",J51&lt;&gt;""),CONCATENATE(LEFT(A50,3),IF(MID(A50,4,2)+1&lt;10,CONCATENATE("0",MID(A50,4,2)+1),MID(A50,4,2)+1)),"")</f>
        <v>IMG42</v>
      </c>
      <c r="B51" s="62" t="s">
        <v>192</v>
      </c>
      <c r="C51" s="20" t="str">
        <f t="shared" si="7"/>
        <v>Cuaderno de Estudio</v>
      </c>
      <c r="D51" s="63" t="s">
        <v>193</v>
      </c>
      <c r="E51" s="63" t="s">
        <v>153</v>
      </c>
      <c r="F51" s="13" t="str">
        <f t="shared" si="4"/>
        <v>CN_11_14_CO_IMG42_small</v>
      </c>
      <c r="G51" s="13" t="str">
        <f ca="1">IF($F51&lt;&gt;"",IF($G$4="Recurso",VLOOKUP($E51,OFFSET('Definición técnica de imagenes'!$A$1,MATCH($G$5,'Definición técnica de imagenes'!$A$1:$A$104,0)-1,1,COUNTIF('Definición técnica de imagenes'!$A$3:$A$102,$G$5),5),5,FALSE),'Definición técnica de imagenes'!$F$16),"")</f>
        <v>526 x 370 px</v>
      </c>
      <c r="H51" s="13" t="str">
        <f t="shared" ca="1" si="5"/>
        <v>CN_11_14_CO_IMG42_zoom</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800 x 600 px</v>
      </c>
      <c r="J51" s="63"/>
      <c r="K51" s="65" t="s">
        <v>203</v>
      </c>
    </row>
    <row r="52" spans="1:11" s="11" customFormat="1" ht="200.25" customHeight="1" x14ac:dyDescent="0.25">
      <c r="A52" s="12" t="str">
        <f t="shared" si="8"/>
        <v>IMG43</v>
      </c>
      <c r="B52" s="62" t="s">
        <v>192</v>
      </c>
      <c r="C52" s="20" t="str">
        <f t="shared" si="7"/>
        <v>Cuaderno de Estudio</v>
      </c>
      <c r="D52" s="63" t="s">
        <v>193</v>
      </c>
      <c r="E52" s="63" t="s">
        <v>153</v>
      </c>
      <c r="F52" s="13" t="str">
        <f t="shared" si="4"/>
        <v>CN_11_14_CO_IMG43_small</v>
      </c>
      <c r="G52" s="13" t="str">
        <f ca="1">IF($F52&lt;&gt;"",IF($G$4="Recurso",VLOOKUP($E52,OFFSET('Definición técnica de imagenes'!$A$1,MATCH($G$5,'Definición técnica de imagenes'!$A$1:$A$104,0)-1,1,COUNTIF('Definición técnica de imagenes'!$A$3:$A$102,$G$5),5),5,FALSE),'Definición técnica de imagenes'!$F$16),"")</f>
        <v>526 x 370 px</v>
      </c>
      <c r="H52" s="13" t="str">
        <f t="shared" ca="1" si="5"/>
        <v>CN_11_14_CO_IMG43_zoom</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800 x 600 px</v>
      </c>
      <c r="J52" s="63"/>
      <c r="K52" s="65" t="s">
        <v>203</v>
      </c>
    </row>
    <row r="53" spans="1:11" s="11" customFormat="1" ht="206.25" customHeight="1" x14ac:dyDescent="0.25">
      <c r="A53" s="12" t="str">
        <f t="shared" si="8"/>
        <v>IMG44</v>
      </c>
      <c r="B53" s="62" t="s">
        <v>192</v>
      </c>
      <c r="C53" s="20" t="str">
        <f t="shared" si="7"/>
        <v>Cuaderno de Estudio</v>
      </c>
      <c r="D53" s="63" t="s">
        <v>193</v>
      </c>
      <c r="E53" s="63" t="s">
        <v>153</v>
      </c>
      <c r="F53" s="13" t="str">
        <f t="shared" si="4"/>
        <v>CN_11_14_CO_IMG44_small</v>
      </c>
      <c r="G53" s="13" t="str">
        <f ca="1">IF($F53&lt;&gt;"",IF($G$4="Recurso",VLOOKUP($E53,OFFSET('Definición técnica de imagenes'!$A$1,MATCH($G$5,'Definición técnica de imagenes'!$A$1:$A$104,0)-1,1,COUNTIF('Definición técnica de imagenes'!$A$3:$A$102,$G$5),5),5,FALSE),'Definición técnica de imagenes'!$F$16),"")</f>
        <v>526 x 370 px</v>
      </c>
      <c r="H53" s="13" t="str">
        <f t="shared" ca="1" si="5"/>
        <v>CN_11_14_CO_IMG44_zoom</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800 x 600 px</v>
      </c>
      <c r="J53" s="63"/>
      <c r="K53" s="65" t="s">
        <v>203</v>
      </c>
    </row>
    <row r="54" spans="1:11" s="11" customFormat="1" ht="243.75" customHeight="1" x14ac:dyDescent="0.25">
      <c r="A54" s="12" t="str">
        <f t="shared" si="8"/>
        <v>IMG45</v>
      </c>
      <c r="B54" s="62" t="s">
        <v>192</v>
      </c>
      <c r="C54" s="20" t="str">
        <f t="shared" si="7"/>
        <v>Cuaderno de Estudio</v>
      </c>
      <c r="D54" s="63" t="s">
        <v>193</v>
      </c>
      <c r="E54" s="63" t="s">
        <v>153</v>
      </c>
      <c r="F54" s="13" t="str">
        <f t="shared" si="4"/>
        <v>CN_11_14_CO_IMG45_small</v>
      </c>
      <c r="G54" s="13" t="str">
        <f ca="1">IF($F54&lt;&gt;"",IF($G$4="Recurso",VLOOKUP($E54,OFFSET('Definición técnica de imagenes'!$A$1,MATCH($G$5,'Definición técnica de imagenes'!$A$1:$A$104,0)-1,1,COUNTIF('Definición técnica de imagenes'!$A$3:$A$102,$G$5),5),5,FALSE),'Definición técnica de imagenes'!$F$16),"")</f>
        <v>526 x 370 px</v>
      </c>
      <c r="H54" s="13" t="str">
        <f t="shared" ca="1" si="5"/>
        <v>CN_11_14_CO_IMG45_zoom</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800 x 600 px</v>
      </c>
      <c r="J54" s="63"/>
      <c r="K54" s="65" t="s">
        <v>203</v>
      </c>
    </row>
    <row r="55" spans="1:11" s="11" customFormat="1" ht="229.5" customHeight="1" x14ac:dyDescent="0.25">
      <c r="A55" s="12" t="str">
        <f t="shared" si="8"/>
        <v>IMG46</v>
      </c>
      <c r="B55" s="62" t="s">
        <v>192</v>
      </c>
      <c r="C55" s="20" t="str">
        <f t="shared" si="7"/>
        <v>Cuaderno de Estudio</v>
      </c>
      <c r="D55" s="63" t="s">
        <v>193</v>
      </c>
      <c r="E55" s="63" t="s">
        <v>153</v>
      </c>
      <c r="F55" s="13" t="str">
        <f t="shared" si="4"/>
        <v>CN_11_14_CO_IMG46_small</v>
      </c>
      <c r="G55" s="13" t="str">
        <f ca="1">IF($F55&lt;&gt;"",IF($G$4="Recurso",VLOOKUP($E55,OFFSET('Definición técnica de imagenes'!$A$1,MATCH($G$5,'Definición técnica de imagenes'!$A$1:$A$104,0)-1,1,COUNTIF('Definición técnica de imagenes'!$A$3:$A$102,$G$5),5),5,FALSE),'Definición técnica de imagenes'!$F$16),"")</f>
        <v>526 x 370 px</v>
      </c>
      <c r="H55" s="13" t="str">
        <f t="shared" ca="1" si="5"/>
        <v>CN_11_14_CO_IMG46_zoom</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800 x 600 px</v>
      </c>
      <c r="J55" s="63"/>
      <c r="K55" s="65" t="s">
        <v>203</v>
      </c>
    </row>
    <row r="56" spans="1:11" s="11" customFormat="1" ht="204" customHeight="1" x14ac:dyDescent="0.25">
      <c r="A56" s="12" t="str">
        <f t="shared" si="8"/>
        <v>IMG47</v>
      </c>
      <c r="B56" s="62" t="s">
        <v>192</v>
      </c>
      <c r="C56" s="20" t="str">
        <f t="shared" si="7"/>
        <v>Cuaderno de Estudio</v>
      </c>
      <c r="D56" s="63" t="s">
        <v>193</v>
      </c>
      <c r="E56" s="63" t="s">
        <v>153</v>
      </c>
      <c r="F56" s="13" t="str">
        <f t="shared" si="4"/>
        <v>CN_11_14_CO_IMG47_small</v>
      </c>
      <c r="G56" s="13" t="str">
        <f ca="1">IF($F56&lt;&gt;"",IF($G$4="Recurso",VLOOKUP($E56,OFFSET('Definición técnica de imagenes'!$A$1,MATCH($G$5,'Definición técnica de imagenes'!$A$1:$A$104,0)-1,1,COUNTIF('Definición técnica de imagenes'!$A$3:$A$102,$G$5),5),5,FALSE),'Definición técnica de imagenes'!$F$16),"")</f>
        <v>526 x 370 px</v>
      </c>
      <c r="H56" s="13" t="str">
        <f t="shared" ca="1" si="5"/>
        <v>CN_11_14_CO_IMG47_zoom</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800 x 600 px</v>
      </c>
      <c r="J56" s="63"/>
      <c r="K56" s="65" t="s">
        <v>204</v>
      </c>
    </row>
    <row r="57" spans="1:11" s="11" customFormat="1" ht="190.5" customHeight="1" x14ac:dyDescent="0.25">
      <c r="A57" s="12" t="str">
        <f t="shared" si="8"/>
        <v>IMG48</v>
      </c>
      <c r="B57" s="62" t="s">
        <v>192</v>
      </c>
      <c r="C57" s="20" t="str">
        <f t="shared" si="7"/>
        <v>Cuaderno de Estudio</v>
      </c>
      <c r="D57" s="63" t="s">
        <v>193</v>
      </c>
      <c r="E57" s="63" t="s">
        <v>153</v>
      </c>
      <c r="F57" s="13" t="str">
        <f t="shared" si="4"/>
        <v>CN_11_14_CO_IMG48_small</v>
      </c>
      <c r="G57" s="13" t="str">
        <f ca="1">IF($F57&lt;&gt;"",IF($G$4="Recurso",VLOOKUP($E57,OFFSET('Definición técnica de imagenes'!$A$1,MATCH($G$5,'Definición técnica de imagenes'!$A$1:$A$104,0)-1,1,COUNTIF('Definición técnica de imagenes'!$A$3:$A$102,$G$5),5),5,FALSE),'Definición técnica de imagenes'!$F$16),"")</f>
        <v>526 x 370 px</v>
      </c>
      <c r="H57" s="13" t="str">
        <f t="shared" ca="1" si="5"/>
        <v>CN_11_14_CO_IMG48_zoom</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800 x 600 px</v>
      </c>
      <c r="J57" s="63"/>
      <c r="K57" s="65" t="s">
        <v>205</v>
      </c>
    </row>
    <row r="58" spans="1:11" s="11" customFormat="1" ht="182.25" customHeight="1" x14ac:dyDescent="0.25">
      <c r="A58" s="12" t="str">
        <f t="shared" si="8"/>
        <v>IMG49</v>
      </c>
      <c r="B58" s="62" t="s">
        <v>192</v>
      </c>
      <c r="C58" s="20" t="str">
        <f t="shared" si="7"/>
        <v>Cuaderno de Estudio</v>
      </c>
      <c r="D58" s="63" t="s">
        <v>193</v>
      </c>
      <c r="E58" s="63" t="s">
        <v>153</v>
      </c>
      <c r="F58" s="13" t="str">
        <f t="shared" si="4"/>
        <v>CN_11_14_CO_IMG49_small</v>
      </c>
      <c r="G58" s="13" t="str">
        <f ca="1">IF($F58&lt;&gt;"",IF($G$4="Recurso",VLOOKUP($E58,OFFSET('Definición técnica de imagenes'!$A$1,MATCH($G$5,'Definición técnica de imagenes'!$A$1:$A$104,0)-1,1,COUNTIF('Definición técnica de imagenes'!$A$3:$A$102,$G$5),5),5,FALSE),'Definición técnica de imagenes'!$F$16),"")</f>
        <v>526 x 370 px</v>
      </c>
      <c r="H58" s="13" t="str">
        <f t="shared" ca="1" si="5"/>
        <v>CN_11_14_CO_IMG49_zoom</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800 x 600 px</v>
      </c>
      <c r="J58" s="63"/>
      <c r="K58" s="65" t="s">
        <v>203</v>
      </c>
    </row>
    <row r="59" spans="1:11" s="11" customFormat="1" ht="186" customHeight="1" x14ac:dyDescent="0.25">
      <c r="A59" s="12" t="str">
        <f t="shared" si="8"/>
        <v>IMG50</v>
      </c>
      <c r="B59" s="62" t="s">
        <v>192</v>
      </c>
      <c r="C59" s="20" t="str">
        <f t="shared" si="7"/>
        <v>Cuaderno de Estudio</v>
      </c>
      <c r="D59" s="63" t="s">
        <v>193</v>
      </c>
      <c r="E59" s="63" t="s">
        <v>153</v>
      </c>
      <c r="F59" s="13" t="str">
        <f t="shared" si="4"/>
        <v>CN_11_14_CO_IMG50_small</v>
      </c>
      <c r="G59" s="13" t="str">
        <f ca="1">IF($F59&lt;&gt;"",IF($G$4="Recurso",VLOOKUP($E59,OFFSET('Definición técnica de imagenes'!$A$1,MATCH($G$5,'Definición técnica de imagenes'!$A$1:$A$104,0)-1,1,COUNTIF('Definición técnica de imagenes'!$A$3:$A$102,$G$5),5),5,FALSE),'Definición técnica de imagenes'!$F$16),"")</f>
        <v>526 x 370 px</v>
      </c>
      <c r="H59" s="13" t="str">
        <f t="shared" ca="1" si="5"/>
        <v>CN_11_14_CO_IMG50_zoom</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800 x 600 px</v>
      </c>
      <c r="J59" s="63"/>
      <c r="K59" s="65" t="s">
        <v>203</v>
      </c>
    </row>
    <row r="60" spans="1:11" s="11" customFormat="1" ht="80.25" customHeight="1" x14ac:dyDescent="0.25">
      <c r="A60" s="12" t="str">
        <f t="shared" si="8"/>
        <v>IMG51</v>
      </c>
      <c r="B60" s="62" t="s">
        <v>192</v>
      </c>
      <c r="C60" s="20" t="str">
        <f t="shared" si="7"/>
        <v>Cuaderno de Estudio</v>
      </c>
      <c r="D60" s="63" t="s">
        <v>193</v>
      </c>
      <c r="E60" s="63" t="s">
        <v>153</v>
      </c>
      <c r="F60" s="13" t="str">
        <f t="shared" si="4"/>
        <v>CN_11_14_CO_IMG51_small</v>
      </c>
      <c r="G60" s="13" t="str">
        <f ca="1">IF($F60&lt;&gt;"",IF($G$4="Recurso",VLOOKUP($E60,OFFSET('Definición técnica de imagenes'!$A$1,MATCH($G$5,'Definición técnica de imagenes'!$A$1:$A$104,0)-1,1,COUNTIF('Definición técnica de imagenes'!$A$3:$A$102,$G$5),5),5,FALSE),'Definición técnica de imagenes'!$F$16),"")</f>
        <v>526 x 370 px</v>
      </c>
      <c r="H60" s="13" t="str">
        <f t="shared" ca="1" si="5"/>
        <v>CN_11_14_CO_IMG51_zoom</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800 x 600 px</v>
      </c>
      <c r="J60" s="63"/>
      <c r="K60" s="65" t="s">
        <v>203</v>
      </c>
    </row>
    <row r="61" spans="1:11" s="11" customFormat="1" ht="191.25" customHeight="1" x14ac:dyDescent="0.25">
      <c r="A61" s="12" t="str">
        <f t="shared" si="8"/>
        <v>IMG52</v>
      </c>
      <c r="B61" s="62" t="s">
        <v>192</v>
      </c>
      <c r="C61" s="20" t="str">
        <f t="shared" si="7"/>
        <v>Cuaderno de Estudio</v>
      </c>
      <c r="D61" s="63" t="s">
        <v>193</v>
      </c>
      <c r="E61" s="63" t="s">
        <v>153</v>
      </c>
      <c r="F61" s="13" t="str">
        <f t="shared" si="4"/>
        <v>CN_11_14_CO_IMG52_small</v>
      </c>
      <c r="G61" s="13" t="str">
        <f ca="1">IF($F61&lt;&gt;"",IF($G$4="Recurso",VLOOKUP($E61,OFFSET('Definición técnica de imagenes'!$A$1,MATCH($G$5,'Definición técnica de imagenes'!$A$1:$A$104,0)-1,1,COUNTIF('Definición técnica de imagenes'!$A$3:$A$102,$G$5),5),5,FALSE),'Definición técnica de imagenes'!$F$16),"")</f>
        <v>526 x 370 px</v>
      </c>
      <c r="H61" s="13" t="str">
        <f t="shared" ca="1" si="5"/>
        <v>CN_11_14_CO_IMG52_zoom</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800 x 600 px</v>
      </c>
      <c r="J61" s="63"/>
      <c r="K61" s="65" t="s">
        <v>203</v>
      </c>
    </row>
    <row r="62" spans="1:11" s="11" customFormat="1" ht="256.5" customHeight="1" x14ac:dyDescent="0.25">
      <c r="A62" s="12" t="str">
        <f t="shared" si="8"/>
        <v>IMG53</v>
      </c>
      <c r="B62" s="62" t="s">
        <v>192</v>
      </c>
      <c r="C62" s="20" t="str">
        <f t="shared" si="7"/>
        <v>Cuaderno de Estudio</v>
      </c>
      <c r="D62" s="63" t="s">
        <v>193</v>
      </c>
      <c r="E62" s="63" t="s">
        <v>153</v>
      </c>
      <c r="F62" s="13" t="str">
        <f t="shared" si="4"/>
        <v>CN_11_14_CO_IMG53_small</v>
      </c>
      <c r="G62" s="13" t="str">
        <f ca="1">IF($F62&lt;&gt;"",IF($G$4="Recurso",VLOOKUP($E62,OFFSET('Definición técnica de imagenes'!$A$1,MATCH($G$5,'Definición técnica de imagenes'!$A$1:$A$104,0)-1,1,COUNTIF('Definición técnica de imagenes'!$A$3:$A$102,$G$5),5),5,FALSE),'Definición técnica de imagenes'!$F$16),"")</f>
        <v>526 x 370 px</v>
      </c>
      <c r="H62" s="13" t="str">
        <f t="shared" ca="1" si="5"/>
        <v>CN_11_14_CO_IMG53_zoom</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800 x 600 px</v>
      </c>
      <c r="J62" s="63"/>
      <c r="K62" s="65" t="s">
        <v>203</v>
      </c>
    </row>
    <row r="63" spans="1:11" s="11" customFormat="1" ht="202.5" customHeight="1" x14ac:dyDescent="0.25">
      <c r="A63" s="12" t="str">
        <f t="shared" si="8"/>
        <v>IMG54</v>
      </c>
      <c r="B63" s="62" t="s">
        <v>192</v>
      </c>
      <c r="C63" s="20" t="str">
        <f t="shared" si="7"/>
        <v>Cuaderno de Estudio</v>
      </c>
      <c r="D63" s="63" t="s">
        <v>193</v>
      </c>
      <c r="E63" s="63" t="s">
        <v>153</v>
      </c>
      <c r="F63" s="13" t="str">
        <f t="shared" si="4"/>
        <v>CN_11_14_CO_IMG54_small</v>
      </c>
      <c r="G63" s="13" t="str">
        <f ca="1">IF($F63&lt;&gt;"",IF($G$4="Recurso",VLOOKUP($E63,OFFSET('Definición técnica de imagenes'!$A$1,MATCH($G$5,'Definición técnica de imagenes'!$A$1:$A$104,0)-1,1,COUNTIF('Definición técnica de imagenes'!$A$3:$A$102,$G$5),5),5,FALSE),'Definición técnica de imagenes'!$F$16),"")</f>
        <v>526 x 370 px</v>
      </c>
      <c r="H63" s="13" t="str">
        <f t="shared" ca="1" si="5"/>
        <v>CN_11_14_CO_IMG54_zoom</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800 x 600 px</v>
      </c>
      <c r="J63" s="63"/>
      <c r="K63" s="65" t="s">
        <v>203</v>
      </c>
    </row>
    <row r="64" spans="1:11" s="11" customFormat="1" ht="217.5" customHeight="1" x14ac:dyDescent="0.25">
      <c r="A64" s="12" t="str">
        <f t="shared" si="8"/>
        <v>IMG55</v>
      </c>
      <c r="B64" s="62" t="s">
        <v>192</v>
      </c>
      <c r="C64" s="20" t="str">
        <f t="shared" si="7"/>
        <v>Cuaderno de Estudio</v>
      </c>
      <c r="D64" s="63" t="s">
        <v>193</v>
      </c>
      <c r="E64" s="63" t="s">
        <v>153</v>
      </c>
      <c r="F64" s="13" t="str">
        <f t="shared" si="4"/>
        <v>CN_11_14_CO_IMG55_small</v>
      </c>
      <c r="G64" s="13" t="str">
        <f ca="1">IF($F64&lt;&gt;"",IF($G$4="Recurso",VLOOKUP($E64,OFFSET('Definición técnica de imagenes'!$A$1,MATCH($G$5,'Definición técnica de imagenes'!$A$1:$A$104,0)-1,1,COUNTIF('Definición técnica de imagenes'!$A$3:$A$102,$G$5),5),5,FALSE),'Definición técnica de imagenes'!$F$16),"")</f>
        <v>526 x 370 px</v>
      </c>
      <c r="H64" s="13" t="str">
        <f t="shared" ca="1" si="5"/>
        <v>CN_11_14_CO_IMG55_zoom</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800 x 600 px</v>
      </c>
      <c r="J64" s="63"/>
      <c r="K64" s="65" t="s">
        <v>203</v>
      </c>
    </row>
    <row r="65" spans="1:11" s="11" customFormat="1" ht="243.75" customHeight="1" x14ac:dyDescent="0.25">
      <c r="A65" s="12" t="str">
        <f t="shared" si="8"/>
        <v>IMG56</v>
      </c>
      <c r="B65" s="62" t="s">
        <v>192</v>
      </c>
      <c r="C65" s="20" t="str">
        <f t="shared" si="7"/>
        <v>Cuaderno de Estudio</v>
      </c>
      <c r="D65" s="63" t="s">
        <v>193</v>
      </c>
      <c r="E65" s="63" t="s">
        <v>153</v>
      </c>
      <c r="F65" s="13" t="str">
        <f t="shared" si="4"/>
        <v>CN_11_14_CO_IMG56_small</v>
      </c>
      <c r="G65" s="13" t="str">
        <f ca="1">IF($F65&lt;&gt;"",IF($G$4="Recurso",VLOOKUP($E65,OFFSET('Definición técnica de imagenes'!$A$1,MATCH($G$5,'Definición técnica de imagenes'!$A$1:$A$104,0)-1,1,COUNTIF('Definición técnica de imagenes'!$A$3:$A$102,$G$5),5),5,FALSE),'Definición técnica de imagenes'!$F$16),"")</f>
        <v>526 x 370 px</v>
      </c>
      <c r="H65" s="13" t="str">
        <f t="shared" ca="1" si="5"/>
        <v>CN_11_14_CO_IMG56_zoom</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800 x 600 px</v>
      </c>
      <c r="J65" s="63"/>
      <c r="K65" s="65" t="s">
        <v>203</v>
      </c>
    </row>
    <row r="66" spans="1:11" s="11" customFormat="1" ht="243.75" customHeight="1" x14ac:dyDescent="0.25">
      <c r="A66" s="12" t="str">
        <f t="shared" si="8"/>
        <v>IMG57</v>
      </c>
      <c r="B66" s="62" t="s">
        <v>192</v>
      </c>
      <c r="C66" s="20" t="str">
        <f t="shared" si="7"/>
        <v>Cuaderno de Estudio</v>
      </c>
      <c r="D66" s="63" t="s">
        <v>193</v>
      </c>
      <c r="E66" s="63" t="s">
        <v>153</v>
      </c>
      <c r="F66" s="13" t="str">
        <f t="shared" si="4"/>
        <v>CN_11_14_CO_IMG57_small</v>
      </c>
      <c r="G66" s="13" t="str">
        <f ca="1">IF($F66&lt;&gt;"",IF($G$4="Recurso",VLOOKUP($E66,OFFSET('Definición técnica de imagenes'!$A$1,MATCH($G$5,'Definición técnica de imagenes'!$A$1:$A$104,0)-1,1,COUNTIF('Definición técnica de imagenes'!$A$3:$A$102,$G$5),5),5,FALSE),'Definición técnica de imagenes'!$F$16),"")</f>
        <v>526 x 370 px</v>
      </c>
      <c r="H66" s="13" t="str">
        <f t="shared" ca="1" si="5"/>
        <v>CN_11_14_CO_IMG57_zoom</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800 x 600 px</v>
      </c>
      <c r="J66" s="63"/>
      <c r="K66" s="65" t="s">
        <v>203</v>
      </c>
    </row>
    <row r="67" spans="1:11" s="11" customFormat="1" ht="180" customHeight="1" x14ac:dyDescent="0.25">
      <c r="A67" s="12" t="str">
        <f t="shared" si="8"/>
        <v>IMG58</v>
      </c>
      <c r="B67" s="62" t="s">
        <v>192</v>
      </c>
      <c r="C67" s="20" t="str">
        <f t="shared" si="7"/>
        <v>Cuaderno de Estudio</v>
      </c>
      <c r="D67" s="63" t="s">
        <v>193</v>
      </c>
      <c r="E67" s="63" t="s">
        <v>153</v>
      </c>
      <c r="F67" s="13" t="str">
        <f t="shared" si="4"/>
        <v>CN_11_14_CO_IMG58_small</v>
      </c>
      <c r="G67" s="13" t="str">
        <f ca="1">IF($F67&lt;&gt;"",IF($G$4="Recurso",VLOOKUP($E67,OFFSET('Definición técnica de imagenes'!$A$1,MATCH($G$5,'Definición técnica de imagenes'!$A$1:$A$104,0)-1,1,COUNTIF('Definición técnica de imagenes'!$A$3:$A$102,$G$5),5),5,FALSE),'Definición técnica de imagenes'!$F$16),"")</f>
        <v>526 x 370 px</v>
      </c>
      <c r="H67" s="13" t="str">
        <f t="shared" ca="1" si="5"/>
        <v>CN_11_14_CO_IMG58_zoom</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800 x 600 px</v>
      </c>
      <c r="J67" s="63"/>
      <c r="K67" s="65" t="s">
        <v>203</v>
      </c>
    </row>
    <row r="68" spans="1:11" s="11" customFormat="1" ht="244.5" customHeight="1" x14ac:dyDescent="0.25">
      <c r="A68" s="12" t="str">
        <f t="shared" si="8"/>
        <v>IMG59</v>
      </c>
      <c r="B68" s="62" t="s">
        <v>192</v>
      </c>
      <c r="C68" s="20" t="str">
        <f t="shared" si="7"/>
        <v>Cuaderno de Estudio</v>
      </c>
      <c r="D68" s="63" t="s">
        <v>193</v>
      </c>
      <c r="E68" s="63" t="s">
        <v>153</v>
      </c>
      <c r="F68" s="13" t="str">
        <f t="shared" si="4"/>
        <v>CN_11_14_CO_IMG59_small</v>
      </c>
      <c r="G68" s="13" t="str">
        <f ca="1">IF($F68&lt;&gt;"",IF($G$4="Recurso",VLOOKUP($E68,OFFSET('Definición técnica de imagenes'!$A$1,MATCH($G$5,'Definición técnica de imagenes'!$A$1:$A$104,0)-1,1,COUNTIF('Definición técnica de imagenes'!$A$3:$A$102,$G$5),5),5,FALSE),'Definición técnica de imagenes'!$F$16),"")</f>
        <v>526 x 370 px</v>
      </c>
      <c r="H68" s="13" t="str">
        <f t="shared" ca="1" si="5"/>
        <v>CN_11_14_CO_IMG59_zoom</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800 x 600 px</v>
      </c>
      <c r="J68" s="63"/>
      <c r="K68" s="65" t="s">
        <v>203</v>
      </c>
    </row>
    <row r="69" spans="1:11" s="11" customFormat="1" ht="228.75" customHeight="1" x14ac:dyDescent="0.25">
      <c r="A69" s="12" t="str">
        <f t="shared" si="8"/>
        <v>IMG60</v>
      </c>
      <c r="B69" s="62" t="s">
        <v>192</v>
      </c>
      <c r="C69" s="20" t="str">
        <f t="shared" si="7"/>
        <v>Cuaderno de Estudio</v>
      </c>
      <c r="D69" s="63" t="s">
        <v>193</v>
      </c>
      <c r="E69" s="63" t="s">
        <v>153</v>
      </c>
      <c r="F69" s="13" t="str">
        <f t="shared" si="4"/>
        <v>CN_11_14_CO_IMG60_small</v>
      </c>
      <c r="G69" s="13" t="str">
        <f ca="1">IF($F69&lt;&gt;"",IF($G$4="Recurso",VLOOKUP($E69,OFFSET('Definición técnica de imagenes'!$A$1,MATCH($G$5,'Definición técnica de imagenes'!$A$1:$A$104,0)-1,1,COUNTIF('Definición técnica de imagenes'!$A$3:$A$102,$G$5),5),5,FALSE),'Definición técnica de imagenes'!$F$16),"")</f>
        <v>526 x 370 px</v>
      </c>
      <c r="H69" s="13" t="str">
        <f t="shared" ca="1" si="5"/>
        <v>CN_11_14_CO_IMG60_zoom</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800 x 600 px</v>
      </c>
      <c r="J69" s="63"/>
      <c r="K69" s="65" t="s">
        <v>203</v>
      </c>
    </row>
    <row r="70" spans="1:11" s="11" customFormat="1" ht="213.75" customHeight="1" x14ac:dyDescent="0.25">
      <c r="A70" s="12" t="str">
        <f t="shared" si="8"/>
        <v>IMG61</v>
      </c>
      <c r="B70" s="62" t="s">
        <v>192</v>
      </c>
      <c r="C70" s="20" t="str">
        <f t="shared" si="7"/>
        <v>Cuaderno de Estudio</v>
      </c>
      <c r="D70" s="63" t="s">
        <v>193</v>
      </c>
      <c r="E70" s="63" t="s">
        <v>153</v>
      </c>
      <c r="F70" s="13" t="str">
        <f t="shared" si="4"/>
        <v>CN_11_14_CO_IMG61_small</v>
      </c>
      <c r="G70" s="13" t="str">
        <f ca="1">IF($F70&lt;&gt;"",IF($G$4="Recurso",VLOOKUP($E70,OFFSET('Definición técnica de imagenes'!$A$1,MATCH($G$5,'Definición técnica de imagenes'!$A$1:$A$104,0)-1,1,COUNTIF('Definición técnica de imagenes'!$A$3:$A$102,$G$5),5),5,FALSE),'Definición técnica de imagenes'!$F$16),"")</f>
        <v>526 x 370 px</v>
      </c>
      <c r="H70" s="13" t="str">
        <f t="shared" ca="1" si="5"/>
        <v>CN_11_14_CO_IMG61_zoom</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800 x 600 px</v>
      </c>
      <c r="J70" s="63"/>
      <c r="K70" s="65" t="s">
        <v>203</v>
      </c>
    </row>
    <row r="71" spans="1:11" s="11" customFormat="1" ht="240.75" customHeight="1" x14ac:dyDescent="0.25">
      <c r="A71" s="12" t="str">
        <f t="shared" si="8"/>
        <v>IMG62</v>
      </c>
      <c r="B71" s="62" t="s">
        <v>192</v>
      </c>
      <c r="C71" s="20" t="str">
        <f t="shared" si="7"/>
        <v>Cuaderno de Estudio</v>
      </c>
      <c r="D71" s="63" t="s">
        <v>193</v>
      </c>
      <c r="E71" s="63" t="s">
        <v>153</v>
      </c>
      <c r="F71" s="13" t="str">
        <f t="shared" si="4"/>
        <v>CN_11_14_CO_IMG62_small</v>
      </c>
      <c r="G71" s="13" t="str">
        <f ca="1">IF($F71&lt;&gt;"",IF($G$4="Recurso",VLOOKUP($E71,OFFSET('Definición técnica de imagenes'!$A$1,MATCH($G$5,'Definición técnica de imagenes'!$A$1:$A$104,0)-1,1,COUNTIF('Definición técnica de imagenes'!$A$3:$A$102,$G$5),5),5,FALSE),'Definición técnica de imagenes'!$F$16),"")</f>
        <v>526 x 370 px</v>
      </c>
      <c r="H71" s="13" t="str">
        <f t="shared" ca="1" si="5"/>
        <v>CN_11_14_CO_IMG62_zoom</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800 x 600 px</v>
      </c>
      <c r="J71" s="63"/>
      <c r="K71" s="65" t="s">
        <v>203</v>
      </c>
    </row>
    <row r="72" spans="1:11" s="11" customFormat="1" ht="211.5" customHeight="1" x14ac:dyDescent="0.25">
      <c r="A72" s="12" t="str">
        <f t="shared" si="8"/>
        <v>IMG63</v>
      </c>
      <c r="B72" s="62" t="s">
        <v>192</v>
      </c>
      <c r="C72" s="20" t="str">
        <f t="shared" si="7"/>
        <v>Cuaderno de Estudio</v>
      </c>
      <c r="D72" s="63" t="s">
        <v>193</v>
      </c>
      <c r="E72" s="63" t="s">
        <v>153</v>
      </c>
      <c r="F72" s="13" t="str">
        <f t="shared" si="4"/>
        <v>CN_11_14_CO_IMG63_small</v>
      </c>
      <c r="G72" s="13" t="str">
        <f ca="1">IF($F72&lt;&gt;"",IF($G$4="Recurso",VLOOKUP($E72,OFFSET('Definición técnica de imagenes'!$A$1,MATCH($G$5,'Definición técnica de imagenes'!$A$1:$A$104,0)-1,1,COUNTIF('Definición técnica de imagenes'!$A$3:$A$102,$G$5),5),5,FALSE),'Definición técnica de imagenes'!$F$16),"")</f>
        <v>526 x 370 px</v>
      </c>
      <c r="H72" s="13" t="str">
        <f t="shared" ca="1" si="5"/>
        <v>CN_11_14_CO_IMG63_zoom</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800 x 600 px</v>
      </c>
      <c r="J72" s="63"/>
      <c r="K72" s="65" t="s">
        <v>203</v>
      </c>
    </row>
    <row r="73" spans="1:11" s="11" customFormat="1" ht="222" customHeight="1" x14ac:dyDescent="0.25">
      <c r="A73" s="12" t="str">
        <f t="shared" si="8"/>
        <v>IMG64</v>
      </c>
      <c r="B73" s="62" t="s">
        <v>192</v>
      </c>
      <c r="C73" s="20" t="str">
        <f t="shared" si="7"/>
        <v>Cuaderno de Estudio</v>
      </c>
      <c r="D73" s="63" t="s">
        <v>193</v>
      </c>
      <c r="E73" s="63" t="s">
        <v>153</v>
      </c>
      <c r="F73" s="13" t="str">
        <f t="shared" si="4"/>
        <v>CN_11_14_CO_IMG64_small</v>
      </c>
      <c r="G73" s="13" t="str">
        <f ca="1">IF($F73&lt;&gt;"",IF($G$4="Recurso",VLOOKUP($E73,OFFSET('Definición técnica de imagenes'!$A$1,MATCH($G$5,'Definición técnica de imagenes'!$A$1:$A$104,0)-1,1,COUNTIF('Definición técnica de imagenes'!$A$3:$A$102,$G$5),5),5,FALSE),'Definición técnica de imagenes'!$F$16),"")</f>
        <v>526 x 370 px</v>
      </c>
      <c r="H73" s="13" t="str">
        <f t="shared" ca="1" si="5"/>
        <v>CN_11_14_CO_IMG64_zoom</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800 x 600 px</v>
      </c>
      <c r="J73" s="63"/>
      <c r="K73" s="65" t="s">
        <v>203</v>
      </c>
    </row>
    <row r="74" spans="1:11" s="11" customFormat="1" ht="222.75" customHeight="1" x14ac:dyDescent="0.25">
      <c r="A74" s="12" t="str">
        <f t="shared" si="8"/>
        <v>IMG65</v>
      </c>
      <c r="B74" s="62" t="s">
        <v>192</v>
      </c>
      <c r="C74" s="20" t="str">
        <f t="shared" ref="C74:C105" si="9">IF(OR(B74&lt;&gt;"",J74&lt;&gt;""),IF($G$4="Recurso",CONCATENATE($G$4," ",$G$5),$G$4),"")</f>
        <v>Cuaderno de Estudio</v>
      </c>
      <c r="D74" s="63" t="s">
        <v>193</v>
      </c>
      <c r="E74" s="63" t="s">
        <v>153</v>
      </c>
      <c r="F74" s="13" t="str">
        <f t="shared" si="4"/>
        <v>CN_11_14_CO_IMG65_small</v>
      </c>
      <c r="G74" s="13" t="str">
        <f ca="1">IF($F74&lt;&gt;"",IF($G$4="Recurso",VLOOKUP($E74,OFFSET('Definición técnica de imagenes'!$A$1,MATCH($G$5,'Definición técnica de imagenes'!$A$1:$A$104,0)-1,1,COUNTIF('Definición técnica de imagenes'!$A$3:$A$102,$G$5),5),5,FALSE),'Definición técnica de imagenes'!$F$16),"")</f>
        <v>526 x 370 px</v>
      </c>
      <c r="H74" s="13" t="str">
        <f t="shared" ca="1" si="5"/>
        <v>CN_11_14_CO_IMG65_zoom</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800 x 600 px</v>
      </c>
      <c r="J74" s="63"/>
      <c r="K74" s="65" t="s">
        <v>203</v>
      </c>
    </row>
    <row r="75" spans="1:11" s="11" customFormat="1" ht="188.25" customHeight="1" x14ac:dyDescent="0.25">
      <c r="A75" s="12" t="str">
        <f t="shared" si="8"/>
        <v>IMG66</v>
      </c>
      <c r="B75" s="62" t="s">
        <v>192</v>
      </c>
      <c r="C75" s="20" t="str">
        <f t="shared" si="9"/>
        <v>Cuaderno de Estudio</v>
      </c>
      <c r="D75" s="63" t="s">
        <v>193</v>
      </c>
      <c r="E75" s="63" t="s">
        <v>153</v>
      </c>
      <c r="F75" s="13" t="str">
        <f t="shared" ref="F75:F108" si="10">IF(OR(B75&lt;&gt;"",J75&lt;&gt;""),CONCATENATE($C$7,"_",$A75,IF($G$4="Cuaderno de Estudio","_small",CONCATENATE(IF(I75="","","n"),IF(LEFT($G$5,1)="F",".jpg",".png")))),"")</f>
        <v>CN_11_14_CO_IMG66_small</v>
      </c>
      <c r="G75" s="13" t="str">
        <f ca="1">IF($F75&lt;&gt;"",IF($G$4="Recurso",VLOOKUP($E75,OFFSET('Definición técnica de imagenes'!$A$1,MATCH($G$5,'Definición técnica de imagenes'!$A$1:$A$104,0)-1,1,COUNTIF('Definición técnica de imagenes'!$A$3:$A$102,$G$5),5),5,FALSE),'Definición técnica de imagenes'!$F$16),"")</f>
        <v>526 x 370 px</v>
      </c>
      <c r="H75" s="13" t="str">
        <f t="shared" ref="H75:H108" ca="1" si="11">IF(AND(I75&lt;&gt;"",I75&lt;&gt;0),IF(OR(B75&lt;&gt;"",J75&lt;&gt;""),CONCATENATE($C$7,"_",$A75,IF($G$4="Cuaderno de Estudio","_zoom",CONCATENATE("a",IF(LEFT($G$5,1)="F",".jpg",".png")))),""),"")</f>
        <v>CN_11_14_CO_IMG66_zoom</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800 x 600 px</v>
      </c>
      <c r="J75" s="63"/>
      <c r="K75" s="65" t="s">
        <v>203</v>
      </c>
    </row>
    <row r="76" spans="1:11" s="11" customFormat="1" ht="217.5" customHeight="1" x14ac:dyDescent="0.25">
      <c r="A76" s="12" t="str">
        <f t="shared" si="8"/>
        <v>IMG67</v>
      </c>
      <c r="B76" s="62" t="s">
        <v>192</v>
      </c>
      <c r="C76" s="20" t="str">
        <f t="shared" si="9"/>
        <v>Cuaderno de Estudio</v>
      </c>
      <c r="D76" s="63" t="s">
        <v>193</v>
      </c>
      <c r="E76" s="63" t="s">
        <v>153</v>
      </c>
      <c r="F76" s="13" t="str">
        <f t="shared" si="10"/>
        <v>CN_11_14_CO_IMG67_small</v>
      </c>
      <c r="G76" s="13" t="str">
        <f ca="1">IF($F76&lt;&gt;"",IF($G$4="Recurso",VLOOKUP($E76,OFFSET('Definición técnica de imagenes'!$A$1,MATCH($G$5,'Definición técnica de imagenes'!$A$1:$A$104,0)-1,1,COUNTIF('Definición técnica de imagenes'!$A$3:$A$102,$G$5),5),5,FALSE),'Definición técnica de imagenes'!$F$16),"")</f>
        <v>526 x 370 px</v>
      </c>
      <c r="H76" s="13" t="str">
        <f t="shared" ca="1" si="11"/>
        <v>CN_11_14_CO_IMG67_zoom</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800 x 600 px</v>
      </c>
      <c r="J76" s="63"/>
      <c r="K76" s="65" t="s">
        <v>203</v>
      </c>
    </row>
    <row r="77" spans="1:11" s="11" customFormat="1" ht="185.25" customHeight="1" x14ac:dyDescent="0.25">
      <c r="A77" s="12" t="str">
        <f t="shared" si="8"/>
        <v>IMG68</v>
      </c>
      <c r="B77" s="62" t="s">
        <v>192</v>
      </c>
      <c r="C77" s="20" t="str">
        <f t="shared" si="9"/>
        <v>Cuaderno de Estudio</v>
      </c>
      <c r="D77" s="63" t="s">
        <v>193</v>
      </c>
      <c r="E77" s="63" t="s">
        <v>153</v>
      </c>
      <c r="F77" s="13" t="str">
        <f t="shared" si="10"/>
        <v>CN_11_14_CO_IMG68_small</v>
      </c>
      <c r="G77" s="13" t="str">
        <f ca="1">IF($F77&lt;&gt;"",IF($G$4="Recurso",VLOOKUP($E77,OFFSET('Definición técnica de imagenes'!$A$1,MATCH($G$5,'Definición técnica de imagenes'!$A$1:$A$104,0)-1,1,COUNTIF('Definición técnica de imagenes'!$A$3:$A$102,$G$5),5),5,FALSE),'Definición técnica de imagenes'!$F$16),"")</f>
        <v>526 x 370 px</v>
      </c>
      <c r="H77" s="13" t="str">
        <f t="shared" ca="1" si="11"/>
        <v>CN_11_14_CO_IMG68_zoom</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800 x 600 px</v>
      </c>
      <c r="J77" s="63"/>
      <c r="K77" s="65" t="s">
        <v>203</v>
      </c>
    </row>
    <row r="78" spans="1:11" s="11" customFormat="1" ht="229.5" customHeight="1" x14ac:dyDescent="0.25">
      <c r="A78" s="12" t="str">
        <f t="shared" si="8"/>
        <v>IMG69</v>
      </c>
      <c r="B78" s="62" t="s">
        <v>192</v>
      </c>
      <c r="C78" s="20" t="str">
        <f t="shared" si="9"/>
        <v>Cuaderno de Estudio</v>
      </c>
      <c r="D78" s="63" t="s">
        <v>193</v>
      </c>
      <c r="E78" s="63" t="s">
        <v>153</v>
      </c>
      <c r="F78" s="13" t="str">
        <f t="shared" si="10"/>
        <v>CN_11_14_CO_IMG69_small</v>
      </c>
      <c r="G78" s="13" t="str">
        <f ca="1">IF($F78&lt;&gt;"",IF($G$4="Recurso",VLOOKUP($E78,OFFSET('Definición técnica de imagenes'!$A$1,MATCH($G$5,'Definición técnica de imagenes'!$A$1:$A$104,0)-1,1,COUNTIF('Definición técnica de imagenes'!$A$3:$A$102,$G$5),5),5,FALSE),'Definición técnica de imagenes'!$F$16),"")</f>
        <v>526 x 370 px</v>
      </c>
      <c r="H78" s="13" t="str">
        <f t="shared" ca="1" si="11"/>
        <v>CN_11_14_CO_IMG69_zoom</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800 x 600 px</v>
      </c>
      <c r="J78" s="63"/>
      <c r="K78" s="65" t="s">
        <v>203</v>
      </c>
    </row>
    <row r="79" spans="1:11" s="11" customFormat="1" ht="200.25" customHeight="1" x14ac:dyDescent="0.25">
      <c r="A79" s="12" t="str">
        <f t="shared" si="8"/>
        <v>IMG70</v>
      </c>
      <c r="B79" s="62" t="s">
        <v>192</v>
      </c>
      <c r="C79" s="20" t="str">
        <f t="shared" si="9"/>
        <v>Cuaderno de Estudio</v>
      </c>
      <c r="D79" s="63" t="s">
        <v>193</v>
      </c>
      <c r="E79" s="63" t="s">
        <v>153</v>
      </c>
      <c r="F79" s="13" t="str">
        <f t="shared" si="10"/>
        <v>CN_11_14_CO_IMG70_small</v>
      </c>
      <c r="G79" s="13" t="str">
        <f ca="1">IF($F79&lt;&gt;"",IF($G$4="Recurso",VLOOKUP($E79,OFFSET('Definición técnica de imagenes'!$A$1,MATCH($G$5,'Definición técnica de imagenes'!$A$1:$A$104,0)-1,1,COUNTIF('Definición técnica de imagenes'!$A$3:$A$102,$G$5),5),5,FALSE),'Definición técnica de imagenes'!$F$16),"")</f>
        <v>526 x 370 px</v>
      </c>
      <c r="H79" s="13" t="str">
        <f t="shared" ca="1" si="11"/>
        <v>CN_11_14_CO_IMG70_zoom</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800 x 600 px</v>
      </c>
      <c r="J79" s="63"/>
      <c r="K79" s="65" t="s">
        <v>203</v>
      </c>
    </row>
    <row r="80" spans="1:11" s="11" customFormat="1" ht="216" customHeight="1" x14ac:dyDescent="0.25">
      <c r="A80" s="12" t="str">
        <f t="shared" si="8"/>
        <v>IMG71</v>
      </c>
      <c r="B80" s="62" t="s">
        <v>192</v>
      </c>
      <c r="C80" s="20" t="str">
        <f t="shared" si="9"/>
        <v>Cuaderno de Estudio</v>
      </c>
      <c r="D80" s="63" t="s">
        <v>193</v>
      </c>
      <c r="E80" s="63" t="s">
        <v>153</v>
      </c>
      <c r="F80" s="13" t="str">
        <f t="shared" si="10"/>
        <v>CN_11_14_CO_IMG71_small</v>
      </c>
      <c r="G80" s="13" t="str">
        <f ca="1">IF($F80&lt;&gt;"",IF($G$4="Recurso",VLOOKUP($E80,OFFSET('Definición técnica de imagenes'!$A$1,MATCH($G$5,'Definición técnica de imagenes'!$A$1:$A$104,0)-1,1,COUNTIF('Definición técnica de imagenes'!$A$3:$A$102,$G$5),5),5,FALSE),'Definición técnica de imagenes'!$F$16),"")</f>
        <v>526 x 370 px</v>
      </c>
      <c r="H80" s="13" t="str">
        <f t="shared" ca="1" si="11"/>
        <v>CN_11_14_CO_IMG71_zoom</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800 x 600 px</v>
      </c>
      <c r="J80" s="63"/>
      <c r="K80" s="65" t="s">
        <v>203</v>
      </c>
    </row>
    <row r="81" spans="1:11" s="11" customFormat="1" ht="170.25" customHeight="1" x14ac:dyDescent="0.25">
      <c r="A81" s="12" t="str">
        <f t="shared" si="8"/>
        <v>IMG72</v>
      </c>
      <c r="B81" s="62" t="s">
        <v>192</v>
      </c>
      <c r="C81" s="20" t="str">
        <f t="shared" si="9"/>
        <v>Cuaderno de Estudio</v>
      </c>
      <c r="D81" s="63" t="s">
        <v>193</v>
      </c>
      <c r="E81" s="63" t="s">
        <v>153</v>
      </c>
      <c r="F81" s="13" t="str">
        <f t="shared" si="10"/>
        <v>CN_11_14_CO_IMG72_small</v>
      </c>
      <c r="G81" s="13" t="str">
        <f ca="1">IF($F81&lt;&gt;"",IF($G$4="Recurso",VLOOKUP($E81,OFFSET('Definición técnica de imagenes'!$A$1,MATCH($G$5,'Definición técnica de imagenes'!$A$1:$A$104,0)-1,1,COUNTIF('Definición técnica de imagenes'!$A$3:$A$102,$G$5),5),5,FALSE),'Definición técnica de imagenes'!$F$16),"")</f>
        <v>526 x 370 px</v>
      </c>
      <c r="H81" s="13" t="str">
        <f t="shared" ca="1" si="11"/>
        <v>CN_11_14_CO_IMG72_zoom</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800 x 600 px</v>
      </c>
      <c r="J81" s="63"/>
      <c r="K81" s="65" t="s">
        <v>203</v>
      </c>
    </row>
    <row r="82" spans="1:11" s="11" customFormat="1" ht="213.75" customHeight="1" x14ac:dyDescent="0.25">
      <c r="A82" s="12" t="str">
        <f t="shared" si="8"/>
        <v>IMG73</v>
      </c>
      <c r="B82" s="62" t="s">
        <v>192</v>
      </c>
      <c r="C82" s="20" t="str">
        <f t="shared" si="9"/>
        <v>Cuaderno de Estudio</v>
      </c>
      <c r="D82" s="63" t="s">
        <v>193</v>
      </c>
      <c r="E82" s="63" t="s">
        <v>153</v>
      </c>
      <c r="F82" s="13" t="str">
        <f t="shared" si="10"/>
        <v>CN_11_14_CO_IMG73_small</v>
      </c>
      <c r="G82" s="13" t="str">
        <f ca="1">IF($F82&lt;&gt;"",IF($G$4="Recurso",VLOOKUP($E82,OFFSET('Definición técnica de imagenes'!$A$1,MATCH($G$5,'Definición técnica de imagenes'!$A$1:$A$104,0)-1,1,COUNTIF('Definición técnica de imagenes'!$A$3:$A$102,$G$5),5),5,FALSE),'Definición técnica de imagenes'!$F$16),"")</f>
        <v>526 x 370 px</v>
      </c>
      <c r="H82" s="13" t="str">
        <f t="shared" ca="1" si="11"/>
        <v>CN_11_14_CO_IMG73_zoom</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800 x 600 px</v>
      </c>
      <c r="J82" s="63"/>
      <c r="K82" s="65" t="s">
        <v>203</v>
      </c>
    </row>
    <row r="83" spans="1:11" s="11" customFormat="1" ht="237" customHeight="1" x14ac:dyDescent="0.25">
      <c r="A83" s="12" t="str">
        <f t="shared" ref="A83:A108" si="12">IF(OR(B83&lt;&gt;"",J83&lt;&gt;""),CONCATENATE(LEFT(A82,3),IF(MID(A82,4,2)+1&lt;10,CONCATENATE("0",MID(A82,4,2)+1),MID(A82,4,2)+1)),"")</f>
        <v>IMG74</v>
      </c>
      <c r="B83" s="62" t="s">
        <v>192</v>
      </c>
      <c r="C83" s="20" t="str">
        <f t="shared" si="9"/>
        <v>Cuaderno de Estudio</v>
      </c>
      <c r="D83" s="63" t="s">
        <v>193</v>
      </c>
      <c r="E83" s="63" t="s">
        <v>153</v>
      </c>
      <c r="F83" s="13" t="str">
        <f t="shared" si="10"/>
        <v>CN_11_14_CO_IMG74_small</v>
      </c>
      <c r="G83" s="13" t="str">
        <f ca="1">IF($F83&lt;&gt;"",IF($G$4="Recurso",VLOOKUP($E83,OFFSET('Definición técnica de imagenes'!$A$1,MATCH($G$5,'Definición técnica de imagenes'!$A$1:$A$104,0)-1,1,COUNTIF('Definición técnica de imagenes'!$A$3:$A$102,$G$5),5),5,FALSE),'Definición técnica de imagenes'!$F$16),"")</f>
        <v>526 x 370 px</v>
      </c>
      <c r="H83" s="13" t="str">
        <f t="shared" ca="1" si="11"/>
        <v>CN_11_14_CO_IMG74_zoom</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800 x 600 px</v>
      </c>
      <c r="J83" s="63"/>
      <c r="K83" s="65" t="s">
        <v>203</v>
      </c>
    </row>
    <row r="84" spans="1:11" s="11" customFormat="1" ht="214.5" customHeight="1" x14ac:dyDescent="0.25">
      <c r="A84" s="12" t="str">
        <f t="shared" si="12"/>
        <v>IMG75</v>
      </c>
      <c r="B84" s="62" t="s">
        <v>192</v>
      </c>
      <c r="C84" s="20" t="str">
        <f t="shared" si="9"/>
        <v>Cuaderno de Estudio</v>
      </c>
      <c r="D84" s="63" t="s">
        <v>193</v>
      </c>
      <c r="E84" s="63" t="s">
        <v>153</v>
      </c>
      <c r="F84" s="13" t="str">
        <f t="shared" si="10"/>
        <v>CN_11_14_CO_IMG75_small</v>
      </c>
      <c r="G84" s="13" t="str">
        <f ca="1">IF($F84&lt;&gt;"",IF($G$4="Recurso",VLOOKUP($E84,OFFSET('Definición técnica de imagenes'!$A$1,MATCH($G$5,'Definición técnica de imagenes'!$A$1:$A$104,0)-1,1,COUNTIF('Definición técnica de imagenes'!$A$3:$A$102,$G$5),5),5,FALSE),'Definición técnica de imagenes'!$F$16),"")</f>
        <v>526 x 370 px</v>
      </c>
      <c r="H84" s="13" t="str">
        <f t="shared" ca="1" si="11"/>
        <v>CN_11_14_CO_IMG75_zoom</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800 x 600 px</v>
      </c>
      <c r="J84" s="63"/>
      <c r="K84" s="65" t="s">
        <v>203</v>
      </c>
    </row>
    <row r="85" spans="1:11" s="11" customFormat="1" ht="209.25" customHeight="1" x14ac:dyDescent="0.25">
      <c r="A85" s="12" t="str">
        <f t="shared" si="12"/>
        <v>IMG76</v>
      </c>
      <c r="B85" s="62" t="s">
        <v>192</v>
      </c>
      <c r="C85" s="20" t="str">
        <f t="shared" si="9"/>
        <v>Cuaderno de Estudio</v>
      </c>
      <c r="D85" s="63" t="s">
        <v>193</v>
      </c>
      <c r="E85" s="63" t="s">
        <v>153</v>
      </c>
      <c r="F85" s="13" t="str">
        <f t="shared" si="10"/>
        <v>CN_11_14_CO_IMG76_small</v>
      </c>
      <c r="G85" s="13" t="str">
        <f ca="1">IF($F85&lt;&gt;"",IF($G$4="Recurso",VLOOKUP($E85,OFFSET('Definición técnica de imagenes'!$A$1,MATCH($G$5,'Definición técnica de imagenes'!$A$1:$A$104,0)-1,1,COUNTIF('Definición técnica de imagenes'!$A$3:$A$102,$G$5),5),5,FALSE),'Definición técnica de imagenes'!$F$16),"")</f>
        <v>526 x 370 px</v>
      </c>
      <c r="H85" s="13" t="str">
        <f t="shared" ca="1" si="11"/>
        <v>CN_11_14_CO_IMG76_zoom</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800 x 600 px</v>
      </c>
      <c r="J85" s="63"/>
      <c r="K85" s="65" t="s">
        <v>203</v>
      </c>
    </row>
    <row r="86" spans="1:11" s="11" customFormat="1" ht="174" customHeight="1" x14ac:dyDescent="0.25">
      <c r="A86" s="12" t="str">
        <f t="shared" si="12"/>
        <v>IMG77</v>
      </c>
      <c r="B86" s="62" t="s">
        <v>192</v>
      </c>
      <c r="C86" s="20" t="str">
        <f t="shared" si="9"/>
        <v>Cuaderno de Estudio</v>
      </c>
      <c r="D86" s="63" t="s">
        <v>193</v>
      </c>
      <c r="E86" s="63" t="s">
        <v>153</v>
      </c>
      <c r="F86" s="13" t="str">
        <f t="shared" si="10"/>
        <v>CN_11_14_CO_IMG77_small</v>
      </c>
      <c r="G86" s="13" t="str">
        <f ca="1">IF($F86&lt;&gt;"",IF($G$4="Recurso",VLOOKUP($E86,OFFSET('Definición técnica de imagenes'!$A$1,MATCH($G$5,'Definición técnica de imagenes'!$A$1:$A$104,0)-1,1,COUNTIF('Definición técnica de imagenes'!$A$3:$A$102,$G$5),5),5,FALSE),'Definición técnica de imagenes'!$F$16),"")</f>
        <v>526 x 370 px</v>
      </c>
      <c r="H86" s="13" t="str">
        <f t="shared" ca="1" si="11"/>
        <v>CN_11_14_CO_IMG77_zoom</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800 x 600 px</v>
      </c>
      <c r="J86" s="63"/>
      <c r="K86" s="65" t="s">
        <v>203</v>
      </c>
    </row>
    <row r="87" spans="1:11" s="11" customFormat="1" ht="228.75" customHeight="1" x14ac:dyDescent="0.25">
      <c r="A87" s="12" t="str">
        <f t="shared" si="12"/>
        <v>IMG78</v>
      </c>
      <c r="B87" s="62" t="s">
        <v>192</v>
      </c>
      <c r="C87" s="20" t="str">
        <f t="shared" si="9"/>
        <v>Cuaderno de Estudio</v>
      </c>
      <c r="D87" s="63" t="s">
        <v>193</v>
      </c>
      <c r="E87" s="63" t="s">
        <v>153</v>
      </c>
      <c r="F87" s="13" t="str">
        <f t="shared" si="10"/>
        <v>CN_11_14_CO_IMG78_small</v>
      </c>
      <c r="G87" s="13" t="str">
        <f ca="1">IF($F87&lt;&gt;"",IF($G$4="Recurso",VLOOKUP($E87,OFFSET('Definición técnica de imagenes'!$A$1,MATCH($G$5,'Definición técnica de imagenes'!$A$1:$A$104,0)-1,1,COUNTIF('Definición técnica de imagenes'!$A$3:$A$102,$G$5),5),5,FALSE),'Definición técnica de imagenes'!$F$16),"")</f>
        <v>526 x 370 px</v>
      </c>
      <c r="H87" s="13" t="str">
        <f t="shared" ca="1" si="11"/>
        <v>CN_11_14_CO_IMG78_zoom</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800 x 600 px</v>
      </c>
      <c r="J87" s="63"/>
      <c r="K87" s="65" t="s">
        <v>203</v>
      </c>
    </row>
    <row r="88" spans="1:11" s="11" customFormat="1" ht="272.25" customHeight="1" x14ac:dyDescent="0.25">
      <c r="A88" s="12" t="str">
        <f t="shared" si="12"/>
        <v>IMG79</v>
      </c>
      <c r="B88" s="62" t="s">
        <v>192</v>
      </c>
      <c r="C88" s="20" t="str">
        <f t="shared" si="9"/>
        <v>Cuaderno de Estudio</v>
      </c>
      <c r="D88" s="63" t="s">
        <v>193</v>
      </c>
      <c r="E88" s="63" t="s">
        <v>153</v>
      </c>
      <c r="F88" s="13" t="str">
        <f t="shared" si="10"/>
        <v>CN_11_14_CO_IMG79_small</v>
      </c>
      <c r="G88" s="13" t="str">
        <f ca="1">IF($F88&lt;&gt;"",IF($G$4="Recurso",VLOOKUP($E88,OFFSET('Definición técnica de imagenes'!$A$1,MATCH($G$5,'Definición técnica de imagenes'!$A$1:$A$104,0)-1,1,COUNTIF('Definición técnica de imagenes'!$A$3:$A$102,$G$5),5),5,FALSE),'Definición técnica de imagenes'!$F$16),"")</f>
        <v>526 x 370 px</v>
      </c>
      <c r="H88" s="13" t="str">
        <f t="shared" ca="1" si="11"/>
        <v>CN_11_14_CO_IMG79_zoom</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800 x 600 px</v>
      </c>
      <c r="J88" s="63"/>
      <c r="K88" s="65" t="s">
        <v>203</v>
      </c>
    </row>
    <row r="89" spans="1:11" s="11" customFormat="1" ht="255.75" customHeight="1" x14ac:dyDescent="0.25">
      <c r="A89" s="12" t="str">
        <f t="shared" si="12"/>
        <v>IMG80</v>
      </c>
      <c r="B89" s="62" t="s">
        <v>192</v>
      </c>
      <c r="C89" s="20" t="str">
        <f t="shared" si="9"/>
        <v>Cuaderno de Estudio</v>
      </c>
      <c r="D89" s="63" t="s">
        <v>193</v>
      </c>
      <c r="E89" s="63" t="s">
        <v>153</v>
      </c>
      <c r="F89" s="13" t="str">
        <f t="shared" si="10"/>
        <v>CN_11_14_CO_IMG80_small</v>
      </c>
      <c r="G89" s="13" t="str">
        <f ca="1">IF($F89&lt;&gt;"",IF($G$4="Recurso",VLOOKUP($E89,OFFSET('Definición técnica de imagenes'!$A$1,MATCH($G$5,'Definición técnica de imagenes'!$A$1:$A$104,0)-1,1,COUNTIF('Definición técnica de imagenes'!$A$3:$A$102,$G$5),5),5,FALSE),'Definición técnica de imagenes'!$F$16),"")</f>
        <v>526 x 370 px</v>
      </c>
      <c r="H89" s="13" t="str">
        <f t="shared" ca="1" si="11"/>
        <v>CN_11_14_CO_IMG80_zoom</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800 x 600 px</v>
      </c>
      <c r="J89" s="63"/>
      <c r="K89" s="65" t="s">
        <v>203</v>
      </c>
    </row>
    <row r="90" spans="1:11" s="11" customFormat="1" ht="177.75" customHeight="1" x14ac:dyDescent="0.25">
      <c r="A90" s="12" t="str">
        <f t="shared" si="12"/>
        <v>IMG81</v>
      </c>
      <c r="B90" s="62" t="s">
        <v>192</v>
      </c>
      <c r="C90" s="20" t="str">
        <f t="shared" si="9"/>
        <v>Cuaderno de Estudio</v>
      </c>
      <c r="D90" s="63" t="s">
        <v>193</v>
      </c>
      <c r="E90" s="63" t="s">
        <v>153</v>
      </c>
      <c r="F90" s="13" t="str">
        <f t="shared" si="10"/>
        <v>CN_11_14_CO_IMG81_small</v>
      </c>
      <c r="G90" s="13" t="str">
        <f ca="1">IF($F90&lt;&gt;"",IF($G$4="Recurso",VLOOKUP($E90,OFFSET('Definición técnica de imagenes'!$A$1,MATCH($G$5,'Definición técnica de imagenes'!$A$1:$A$104,0)-1,1,COUNTIF('Definición técnica de imagenes'!$A$3:$A$102,$G$5),5),5,FALSE),'Definición técnica de imagenes'!$F$16),"")</f>
        <v>526 x 370 px</v>
      </c>
      <c r="H90" s="13" t="str">
        <f t="shared" ca="1" si="11"/>
        <v>CN_11_14_CO_IMG81_zoom</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800 x 600 px</v>
      </c>
      <c r="J90" s="63"/>
      <c r="K90" s="65" t="s">
        <v>203</v>
      </c>
    </row>
    <row r="91" spans="1:11" s="11" customFormat="1" ht="138" customHeight="1" x14ac:dyDescent="0.25">
      <c r="A91" s="12" t="str">
        <f t="shared" si="12"/>
        <v>IMG82</v>
      </c>
      <c r="B91" s="62" t="s">
        <v>192</v>
      </c>
      <c r="C91" s="20" t="str">
        <f t="shared" si="9"/>
        <v>Cuaderno de Estudio</v>
      </c>
      <c r="D91" s="63" t="s">
        <v>193</v>
      </c>
      <c r="E91" s="63" t="s">
        <v>153</v>
      </c>
      <c r="F91" s="13" t="str">
        <f t="shared" si="10"/>
        <v>CN_11_14_CO_IMG82_small</v>
      </c>
      <c r="G91" s="13" t="str">
        <f ca="1">IF($F91&lt;&gt;"",IF($G$4="Recurso",VLOOKUP($E91,OFFSET('Definición técnica de imagenes'!$A$1,MATCH($G$5,'Definición técnica de imagenes'!$A$1:$A$104,0)-1,1,COUNTIF('Definición técnica de imagenes'!$A$3:$A$102,$G$5),5),5,FALSE),'Definición técnica de imagenes'!$F$16),"")</f>
        <v>526 x 370 px</v>
      </c>
      <c r="H91" s="13" t="str">
        <f t="shared" ca="1" si="11"/>
        <v>CN_11_14_CO_IMG82_zoom</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800 x 600 px</v>
      </c>
      <c r="J91" s="63"/>
      <c r="K91" s="65" t="s">
        <v>203</v>
      </c>
    </row>
    <row r="92" spans="1:11" s="11" customFormat="1" ht="216" customHeight="1" x14ac:dyDescent="0.25">
      <c r="A92" s="12" t="str">
        <f t="shared" si="12"/>
        <v>IMG83</v>
      </c>
      <c r="B92" s="62" t="s">
        <v>192</v>
      </c>
      <c r="C92" s="20" t="str">
        <f t="shared" si="9"/>
        <v>Cuaderno de Estudio</v>
      </c>
      <c r="D92" s="63" t="s">
        <v>193</v>
      </c>
      <c r="E92" s="63" t="s">
        <v>153</v>
      </c>
      <c r="F92" s="13" t="str">
        <f t="shared" si="10"/>
        <v>CN_11_14_CO_IMG83_small</v>
      </c>
      <c r="G92" s="13" t="str">
        <f ca="1">IF($F92&lt;&gt;"",IF($G$4="Recurso",VLOOKUP($E92,OFFSET('Definición técnica de imagenes'!$A$1,MATCH($G$5,'Definición técnica de imagenes'!$A$1:$A$104,0)-1,1,COUNTIF('Definición técnica de imagenes'!$A$3:$A$102,$G$5),5),5,FALSE),'Definición técnica de imagenes'!$F$16),"")</f>
        <v>526 x 370 px</v>
      </c>
      <c r="H92" s="13" t="str">
        <f t="shared" ca="1" si="11"/>
        <v>CN_11_14_CO_IMG83_zoom</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800 x 600 px</v>
      </c>
      <c r="J92" s="63"/>
      <c r="K92" s="65" t="s">
        <v>203</v>
      </c>
    </row>
    <row r="93" spans="1:11" s="11" customFormat="1" ht="166.5" customHeight="1" x14ac:dyDescent="0.25">
      <c r="A93" s="12" t="str">
        <f t="shared" si="12"/>
        <v>IMG84</v>
      </c>
      <c r="B93" s="62" t="s">
        <v>192</v>
      </c>
      <c r="C93" s="20" t="str">
        <f t="shared" si="9"/>
        <v>Cuaderno de Estudio</v>
      </c>
      <c r="D93" s="63" t="s">
        <v>193</v>
      </c>
      <c r="E93" s="63" t="s">
        <v>153</v>
      </c>
      <c r="F93" s="13" t="str">
        <f t="shared" si="10"/>
        <v>CN_11_14_CO_IMG84_small</v>
      </c>
      <c r="G93" s="13" t="str">
        <f ca="1">IF($F93&lt;&gt;"",IF($G$4="Recurso",VLOOKUP($E93,OFFSET('Definición técnica de imagenes'!$A$1,MATCH($G$5,'Definición técnica de imagenes'!$A$1:$A$104,0)-1,1,COUNTIF('Definición técnica de imagenes'!$A$3:$A$102,$G$5),5),5,FALSE),'Definición técnica de imagenes'!$F$16),"")</f>
        <v>526 x 370 px</v>
      </c>
      <c r="H93" s="13" t="str">
        <f t="shared" ca="1" si="11"/>
        <v>CN_11_14_CO_IMG84_zoom</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800 x 600 px</v>
      </c>
      <c r="J93" s="63"/>
      <c r="K93" s="65" t="s">
        <v>203</v>
      </c>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55" r:id="rId4">
          <objectPr defaultSize="0" r:id="rId5">
            <anchor moveWithCells="1" sizeWithCells="1">
              <from>
                <xdr:col>9</xdr:col>
                <xdr:colOff>409575</xdr:colOff>
                <xdr:row>26</xdr:row>
                <xdr:rowOff>180975</xdr:rowOff>
              </from>
              <to>
                <xdr:col>9</xdr:col>
                <xdr:colOff>4619625</xdr:colOff>
                <xdr:row>26</xdr:row>
                <xdr:rowOff>2657475</xdr:rowOff>
              </to>
            </anchor>
          </objectPr>
        </oleObject>
      </mc:Choice>
      <mc:Fallback>
        <oleObject progId="PBrush" shapeId="2055" r:id="rId4"/>
      </mc:Fallback>
    </mc:AlternateContent>
    <mc:AlternateContent xmlns:mc="http://schemas.openxmlformats.org/markup-compatibility/2006">
      <mc:Choice Requires="x14">
        <oleObject progId="PBrush" shapeId="2056" r:id="rId6">
          <objectPr defaultSize="0" r:id="rId7">
            <anchor moveWithCells="1" sizeWithCells="1">
              <from>
                <xdr:col>9</xdr:col>
                <xdr:colOff>228600</xdr:colOff>
                <xdr:row>26</xdr:row>
                <xdr:rowOff>2790825</xdr:rowOff>
              </from>
              <to>
                <xdr:col>9</xdr:col>
                <xdr:colOff>3943350</xdr:colOff>
                <xdr:row>27</xdr:row>
                <xdr:rowOff>2219325</xdr:rowOff>
              </to>
            </anchor>
          </objectPr>
        </oleObject>
      </mc:Choice>
      <mc:Fallback>
        <oleObject progId="PBrush" shapeId="2056" r:id="rId6"/>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2" t="s">
        <v>38</v>
      </c>
      <c r="B1" s="93"/>
      <c r="C1" s="93"/>
      <c r="D1" s="93"/>
      <c r="E1" s="93"/>
      <c r="F1" s="94"/>
    </row>
    <row r="2" spans="1:11" x14ac:dyDescent="0.25">
      <c r="A2" s="30" t="s">
        <v>42</v>
      </c>
      <c r="B2" s="31"/>
      <c r="C2" s="95" t="s">
        <v>13</v>
      </c>
      <c r="D2" s="96"/>
      <c r="E2" s="97"/>
      <c r="F2" s="32"/>
    </row>
    <row r="3" spans="1:11" ht="63" x14ac:dyDescent="0.25">
      <c r="A3" s="33" t="s">
        <v>43</v>
      </c>
      <c r="B3" s="31"/>
      <c r="C3" s="101" t="s">
        <v>14</v>
      </c>
      <c r="D3" s="102"/>
      <c r="E3" s="103"/>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4" t="str">
        <f>CONCATENATE(H21,"_",I21,"_",J21,"_CO")</f>
        <v>LE_07_04_CO</v>
      </c>
      <c r="E5" s="105"/>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0" t="str">
        <f>CONCATENATE("SolicitudGrafica_",D5,".xls")</f>
        <v>SolicitudGrafica_LE_07_04_CO.xls</v>
      </c>
      <c r="E7" s="90"/>
      <c r="F7" s="91"/>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2" t="s">
        <v>41</v>
      </c>
      <c r="B13" s="93"/>
      <c r="C13" s="93"/>
      <c r="D13" s="93"/>
      <c r="E13" s="93"/>
      <c r="F13" s="94"/>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5" t="s">
        <v>49</v>
      </c>
      <c r="D15" s="96"/>
      <c r="E15" s="96"/>
      <c r="F15" s="97"/>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8" t="str">
        <f>CONCATENATE(H21,"_",I21,"_",J21,"_",K45)</f>
        <v>LE_07_04_REC10</v>
      </c>
      <c r="E17" s="99"/>
      <c r="F17" s="100"/>
      <c r="J17" s="22">
        <v>14</v>
      </c>
      <c r="K17" s="22">
        <v>14</v>
      </c>
    </row>
    <row r="18" spans="1:11" ht="79.5" thickBot="1" x14ac:dyDescent="0.3">
      <c r="A18" s="33" t="s">
        <v>48</v>
      </c>
      <c r="B18" s="31"/>
      <c r="C18" s="59" t="s">
        <v>120</v>
      </c>
      <c r="D18" s="90" t="str">
        <f>CONCATENATE("SolicitudGrafica_",D17,".xls")</f>
        <v>SolicitudGrafica_LE_07_04_REC10.xls</v>
      </c>
      <c r="E18" s="90"/>
      <c r="F18" s="91"/>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7" t="s">
        <v>56</v>
      </c>
      <c r="B1" s="107" t="s">
        <v>149</v>
      </c>
      <c r="C1" s="107" t="s">
        <v>63</v>
      </c>
      <c r="D1" s="107" t="s">
        <v>64</v>
      </c>
      <c r="E1" s="107" t="s">
        <v>5</v>
      </c>
      <c r="F1" s="107" t="s">
        <v>65</v>
      </c>
      <c r="G1" s="107" t="s">
        <v>66</v>
      </c>
      <c r="H1" s="106" t="s">
        <v>68</v>
      </c>
      <c r="I1" s="106"/>
    </row>
    <row r="2" spans="1:10" x14ac:dyDescent="0.25">
      <c r="A2" s="107"/>
      <c r="B2" s="107"/>
      <c r="C2" s="107"/>
      <c r="D2" s="107"/>
      <c r="E2" s="107"/>
      <c r="F2" s="107"/>
      <c r="G2" s="107"/>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2"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6" customFormat="1" ht="14.65" customHeight="1" x14ac:dyDescent="0.25">
      <c r="A15" s="74" t="s">
        <v>96</v>
      </c>
      <c r="B15" s="74"/>
      <c r="C15" s="74" t="s">
        <v>97</v>
      </c>
      <c r="D15" s="75" t="s">
        <v>98</v>
      </c>
      <c r="E15" s="74" t="s">
        <v>93</v>
      </c>
      <c r="F15" s="74" t="s">
        <v>117</v>
      </c>
      <c r="G15" s="74"/>
      <c r="H15" s="75" t="s">
        <v>122</v>
      </c>
      <c r="I15" s="74"/>
      <c r="J15" s="76"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1"/>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1"/>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2015-10-07T01:10:46Z</dcterms:modified>
</cp:coreProperties>
</file>